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I:\Healthy Aging\Center for Healthy Aging\CDSMP Calculators\"/>
    </mc:Choice>
  </mc:AlternateContent>
  <xr:revisionPtr revIDLastSave="0" documentId="10_ncr:100000_{E7137B98-2D49-4E07-AC03-6C60398116CB}" xr6:coauthVersionLast="31" xr6:coauthVersionMax="31" xr10:uidLastSave="{00000000-0000-0000-0000-000000000000}"/>
  <bookViews>
    <workbookView xWindow="0" yWindow="0" windowWidth="19200" windowHeight="10935" tabRatio="469" activeTab="3" xr2:uid="{00000000-000D-0000-FFFF-FFFF00000000}"/>
  </bookViews>
  <sheets>
    <sheet name="Welcome" sheetId="18" r:id="rId1"/>
    <sheet name="Program Data" sheetId="4" r:id="rId2"/>
    <sheet name="Training" sheetId="9" r:id="rId3"/>
    <sheet name="Summary" sheetId="20" r:id="rId4"/>
    <sheet name="Sheet1" sheetId="21" state="hidden" r:id="rId5"/>
  </sheets>
  <definedNames>
    <definedName name="ANNPERCAP">#REF!</definedName>
    <definedName name="ANNPERCAP2">#REF!</definedName>
    <definedName name="Assumptions">#REF!</definedName>
    <definedName name="CMtable">Training!#REF!</definedName>
    <definedName name="coinfo">#REF!</definedName>
    <definedName name="contr">Sheet1!$A$1:$A$3</definedName>
    <definedName name="cost">#REF!</definedName>
    <definedName name="costofint">#REF!</definedName>
    <definedName name="DEFINT">#REF!</definedName>
    <definedName name="IMPCost2">#REF!</definedName>
    <definedName name="liveswdiab">#REF!</definedName>
    <definedName name="MT">#REF!</definedName>
    <definedName name="OrgType">#REF!</definedName>
    <definedName name="_xlnm.Print_Area" localSheetId="1">'Program Data'!$A$1:$K$205</definedName>
    <definedName name="_xlnm.Print_Area" localSheetId="3">Summary!$A$1:$O$44</definedName>
    <definedName name="_xlnm.Print_Area" localSheetId="2">Training!$A$1:$H$80</definedName>
    <definedName name="_xlnm.Print_Area" localSheetId="0">Welcome!$A$1:$M$46</definedName>
    <definedName name="test">Training!#REF!</definedName>
    <definedName name="time">Sheet1!$C$1:$C$4</definedName>
    <definedName name="YesNo">#REF!</definedName>
    <definedName name="YN">Sheet1!$B$1:$B$2</definedName>
  </definedNames>
  <calcPr calcId="179017"/>
</workbook>
</file>

<file path=xl/calcChain.xml><?xml version="1.0" encoding="utf-8"?>
<calcChain xmlns="http://schemas.openxmlformats.org/spreadsheetml/2006/main">
  <c r="F2" i="20" l="1"/>
  <c r="D2" i="20"/>
  <c r="C40" i="9"/>
  <c r="C41" i="9" s="1"/>
  <c r="C38" i="9"/>
  <c r="C36" i="9" s="1"/>
  <c r="C37" i="9"/>
  <c r="F183" i="4"/>
  <c r="F17" i="20" s="1"/>
  <c r="D22" i="4"/>
  <c r="B171" i="4" s="1"/>
  <c r="J133" i="4"/>
  <c r="F192" i="4"/>
  <c r="F26" i="20" s="1"/>
  <c r="F190" i="4"/>
  <c r="H190" i="4" s="1"/>
  <c r="G24" i="20" s="1"/>
  <c r="F191" i="4"/>
  <c r="F25" i="20" s="1"/>
  <c r="F189" i="4"/>
  <c r="H189" i="4" s="1"/>
  <c r="G23" i="20" s="1"/>
  <c r="F187" i="4"/>
  <c r="H187" i="4" s="1"/>
  <c r="G21" i="20" s="1"/>
  <c r="B147" i="4"/>
  <c r="B163" i="4"/>
  <c r="D163" i="4"/>
  <c r="B154" i="4"/>
  <c r="F180" i="4"/>
  <c r="F14" i="20" s="1"/>
  <c r="D180" i="4"/>
  <c r="D14" i="20" s="1"/>
  <c r="L14" i="20" s="1"/>
  <c r="O14" i="20" s="1"/>
  <c r="B60" i="4"/>
  <c r="D60" i="4"/>
  <c r="F179" i="4"/>
  <c r="F13" i="20" s="1"/>
  <c r="F184" i="4"/>
  <c r="F18" i="20" s="1"/>
  <c r="B108" i="4"/>
  <c r="D108" i="4"/>
  <c r="F185" i="4"/>
  <c r="F19" i="20" s="1"/>
  <c r="D185" i="4"/>
  <c r="D19" i="20" s="1"/>
  <c r="L19" i="20" s="1"/>
  <c r="O19" i="20" s="1"/>
  <c r="B99" i="4"/>
  <c r="D183" i="4" s="1"/>
  <c r="F182" i="4"/>
  <c r="F16" i="20" s="1"/>
  <c r="D182" i="4"/>
  <c r="D16" i="20" s="1"/>
  <c r="L16" i="20" s="1"/>
  <c r="O16" i="20" s="1"/>
  <c r="B127" i="4"/>
  <c r="D127" i="4"/>
  <c r="J111" i="4"/>
  <c r="J77" i="4"/>
  <c r="B173" i="4"/>
  <c r="J13" i="4"/>
  <c r="J14" i="4"/>
  <c r="J15" i="4"/>
  <c r="J16" i="4"/>
  <c r="B172" i="4"/>
  <c r="B7" i="20" s="1"/>
  <c r="B34" i="4"/>
  <c r="B174" i="4" s="1"/>
  <c r="B8" i="20" s="1"/>
  <c r="J8" i="20" s="1"/>
  <c r="B42" i="4"/>
  <c r="D42" i="4"/>
  <c r="D68" i="4"/>
  <c r="D92" i="4"/>
  <c r="J21" i="4"/>
  <c r="J20" i="4"/>
  <c r="J11" i="4"/>
  <c r="J10" i="4"/>
  <c r="J9" i="4"/>
  <c r="J8" i="4"/>
  <c r="J7" i="4"/>
  <c r="J6" i="4"/>
  <c r="B92" i="4"/>
  <c r="J120" i="4"/>
  <c r="J121" i="4"/>
  <c r="J139" i="4"/>
  <c r="J138" i="4"/>
  <c r="J137" i="4"/>
  <c r="B68" i="4"/>
  <c r="B22" i="4"/>
  <c r="A35" i="4"/>
  <c r="D26" i="20"/>
  <c r="D25" i="20"/>
  <c r="D24" i="20"/>
  <c r="D23" i="20"/>
  <c r="D21" i="20"/>
  <c r="I3" i="20"/>
  <c r="I44" i="20"/>
  <c r="F36" i="9"/>
  <c r="C67" i="9"/>
  <c r="G91" i="9"/>
  <c r="C91" i="9" s="1"/>
  <c r="G94" i="9" s="1"/>
  <c r="C94" i="9" s="1"/>
  <c r="G88" i="9"/>
  <c r="G71" i="9"/>
  <c r="G72" i="9" s="1"/>
  <c r="C74" i="9" s="1"/>
  <c r="G74" i="9" s="1"/>
  <c r="G75" i="9" s="1"/>
  <c r="C77" i="9" s="1"/>
  <c r="G77" i="9" s="1"/>
  <c r="G80" i="9"/>
  <c r="G81" i="9" s="1"/>
  <c r="C85" i="9" s="1"/>
  <c r="G85" i="9" s="1"/>
  <c r="G86" i="9" s="1"/>
  <c r="G83" i="9"/>
  <c r="C83" i="9" s="1"/>
  <c r="C11" i="9"/>
  <c r="C13" i="9"/>
  <c r="C14" i="9"/>
  <c r="C15" i="9"/>
  <c r="C16" i="9"/>
  <c r="C17" i="9"/>
  <c r="C18" i="9"/>
  <c r="F24" i="9"/>
  <c r="F25" i="9"/>
  <c r="F26" i="9"/>
  <c r="F27" i="9"/>
  <c r="F28" i="9"/>
  <c r="F37" i="9"/>
  <c r="F38" i="9"/>
  <c r="F39" i="9"/>
  <c r="F40" i="9"/>
  <c r="F41" i="9"/>
  <c r="F42" i="9"/>
  <c r="G89" i="9" l="1"/>
  <c r="D184" i="4"/>
  <c r="H184" i="4" s="1"/>
  <c r="G18" i="20" s="1"/>
  <c r="C51" i="9"/>
  <c r="C42" i="9"/>
  <c r="C53" i="9" s="1"/>
  <c r="C39" i="9"/>
  <c r="J36" i="20"/>
  <c r="D18" i="9"/>
  <c r="H191" i="4"/>
  <c r="G25" i="20" s="1"/>
  <c r="H192" i="4"/>
  <c r="G26" i="20" s="1"/>
  <c r="B6" i="20"/>
  <c r="F23" i="20"/>
  <c r="F24" i="20"/>
  <c r="F21" i="20"/>
  <c r="J108" i="4"/>
  <c r="J99" i="4"/>
  <c r="J92" i="4"/>
  <c r="H185" i="4"/>
  <c r="G19" i="20" s="1"/>
  <c r="J68" i="4"/>
  <c r="J60" i="4"/>
  <c r="D179" i="4"/>
  <c r="D13" i="20" s="1"/>
  <c r="L13" i="20" s="1"/>
  <c r="O13" i="20" s="1"/>
  <c r="B175" i="4"/>
  <c r="B9" i="20" s="1"/>
  <c r="J9" i="20" s="1"/>
  <c r="H183" i="4"/>
  <c r="G17" i="20" s="1"/>
  <c r="D17" i="20"/>
  <c r="L17" i="20" s="1"/>
  <c r="O17" i="20" s="1"/>
  <c r="G78" i="9"/>
  <c r="H180" i="4"/>
  <c r="G14" i="20" s="1"/>
  <c r="D14" i="9"/>
  <c r="D16" i="9"/>
  <c r="H182" i="4"/>
  <c r="G16" i="20" s="1"/>
  <c r="D17" i="9"/>
  <c r="D15" i="9"/>
  <c r="D18" i="20" l="1"/>
  <c r="L18" i="20" s="1"/>
  <c r="O18" i="20" s="1"/>
  <c r="O30" i="20" s="1"/>
  <c r="J35" i="20"/>
  <c r="J34" i="20"/>
  <c r="J28" i="20"/>
  <c r="H179" i="4"/>
  <c r="G13" i="20" s="1"/>
  <c r="G30" i="20" s="1"/>
  <c r="B28" i="20"/>
  <c r="B194" i="4"/>
  <c r="J32" i="20" l="1"/>
  <c r="H196" i="4"/>
  <c r="H198" i="4" s="1"/>
  <c r="B200" i="4" s="1"/>
  <c r="B34" i="20" s="1"/>
  <c r="B32" i="20"/>
  <c r="B201" i="4" l="1"/>
  <c r="B35" i="20" s="1"/>
  <c r="B202" i="4"/>
  <c r="B36" i="20" s="1"/>
  <c r="B204" i="4"/>
  <c r="D38" i="20" s="1"/>
  <c r="F49" i="9"/>
  <c r="F53" i="9" l="1"/>
  <c r="F51" i="9"/>
</calcChain>
</file>

<file path=xl/sharedStrings.xml><?xml version="1.0" encoding="utf-8"?>
<sst xmlns="http://schemas.openxmlformats.org/spreadsheetml/2006/main" count="395" uniqueCount="227">
  <si>
    <t>Cash Expenses</t>
  </si>
  <si>
    <t>Room rental</t>
  </si>
  <si>
    <t>Charts and stands for charts</t>
  </si>
  <si>
    <t>Office supplies</t>
  </si>
  <si>
    <t>Annualized cost of CDSMP license</t>
  </si>
  <si>
    <t>Volunteers</t>
  </si>
  <si>
    <t>Transportation</t>
  </si>
  <si>
    <t>Lodging</t>
  </si>
  <si>
    <t>Parking</t>
  </si>
  <si>
    <t>Paid Staff</t>
  </si>
  <si>
    <t>Other costs</t>
  </si>
  <si>
    <t>In-kind Expenses</t>
  </si>
  <si>
    <t>Workshop Leader Training Costs</t>
  </si>
  <si>
    <t>Trainees that completed program</t>
  </si>
  <si>
    <t>CDSMP Workshops</t>
  </si>
  <si>
    <t>Non-cash gifts</t>
  </si>
  <si>
    <t>Total Registrants</t>
  </si>
  <si>
    <t>Total Costs</t>
  </si>
  <si>
    <t>Workshop Leader Training</t>
  </si>
  <si>
    <t>Other</t>
  </si>
  <si>
    <t>Training Cost Manager</t>
  </si>
  <si>
    <t>Total Cost per Workshop</t>
  </si>
  <si>
    <t>CDSMP licensure</t>
  </si>
  <si>
    <t>Total Fixed Costs</t>
  </si>
  <si>
    <t>Total Variable Costs</t>
  </si>
  <si>
    <t>Units</t>
  </si>
  <si>
    <t>Total Cost per Participant</t>
  </si>
  <si>
    <t>Current Cost Structure</t>
  </si>
  <si>
    <t>Follow-Up Sessions per Training</t>
  </si>
  <si>
    <t>Variable
 Costs</t>
  </si>
  <si>
    <t>Fixed 
Costs</t>
  </si>
  <si>
    <t>Current Training Utilization</t>
  </si>
  <si>
    <t xml:space="preserve">Do leaders actually use the training?  Examine the implications of the number of workshops held vs. the number of leaders trained vs. how many people taught workshops (none, 1, 2, or 3+).  </t>
  </si>
  <si>
    <t>Workshop Leader Trainee Costs</t>
  </si>
  <si>
    <t>Number of CDSMP workshops conducted</t>
  </si>
  <si>
    <t>Total cost</t>
  </si>
  <si>
    <t>Stipend / Fee</t>
  </si>
  <si>
    <t>Total financial compensation</t>
  </si>
  <si>
    <t>Total cost / number of participants</t>
  </si>
  <si>
    <t>Volunteer 1</t>
  </si>
  <si>
    <t>Volunteer 2</t>
  </si>
  <si>
    <t>Volunteer 3</t>
  </si>
  <si>
    <t>Volunteer 4</t>
  </si>
  <si>
    <t>Total CDSMP Workshop Leaders</t>
  </si>
  <si>
    <t>Marketing and Recruitment</t>
  </si>
  <si>
    <t># of Workshop Leader Trainings conducted</t>
  </si>
  <si>
    <t># of Follow-up Sessions conducted</t>
  </si>
  <si>
    <t>Total Master Trainers</t>
  </si>
  <si>
    <t>Contractors</t>
  </si>
  <si>
    <t>Food and beverage</t>
  </si>
  <si>
    <t>Subsequently operated under your license</t>
  </si>
  <si>
    <t>Number of CDSMP workshops cancelled</t>
  </si>
  <si>
    <t>Total Participants</t>
  </si>
  <si>
    <t>Marketing and Recruitment Costs</t>
  </si>
  <si>
    <t>Master Trainer Trainings</t>
  </si>
  <si>
    <t># of Health Professionals Trained</t>
  </si>
  <si>
    <t># of Lay Persons Trained</t>
  </si>
  <si>
    <t>Tuition paid for Health Professionals</t>
  </si>
  <si>
    <t>Tuition paid for Lay Persons</t>
  </si>
  <si>
    <t>4.5 Day Training</t>
  </si>
  <si>
    <t>2 Day Training</t>
  </si>
  <si>
    <t>1 Day Training</t>
  </si>
  <si>
    <t>Books, tapes, videos, or CDs</t>
  </si>
  <si>
    <t>Variable Cost 
per Unit</t>
  </si>
  <si>
    <t>Facilitated no workshops</t>
  </si>
  <si>
    <t>Facilitated 1 workshop</t>
  </si>
  <si>
    <t>Facilitated 2 workshops</t>
  </si>
  <si>
    <t>Facilitated 3+ workshops</t>
  </si>
  <si>
    <t>Workshop Leader Training Follow-up</t>
  </si>
  <si>
    <t>CDSMP Program Cost Calculator</t>
  </si>
  <si>
    <t>CDSMP Training Calculator</t>
  </si>
  <si>
    <t>No. of FTE</t>
  </si>
  <si>
    <t>Total Completers (4+ classes)</t>
  </si>
  <si>
    <t>Food and Beverage</t>
  </si>
  <si>
    <t>Training Fees for 4.5 Day Training</t>
  </si>
  <si>
    <t>Training Fees for 2 Day Training</t>
  </si>
  <si>
    <t>Training Fees for 1 Day Training</t>
  </si>
  <si>
    <t>Number of Workshop Leaders Trained</t>
  </si>
  <si>
    <t>Workshop Leader Trainings</t>
  </si>
  <si>
    <t>CDSMP Workshop Completers</t>
  </si>
  <si>
    <t>Workshop Leader Training Class Size</t>
  </si>
  <si>
    <t>CDSMP Workshop Class Size</t>
  </si>
  <si>
    <t>Master Trainers Needed</t>
  </si>
  <si>
    <t># of Workshops Faciliated by each
    Workshop Leader Trained</t>
  </si>
  <si>
    <t>VARIABLE COSTS</t>
  </si>
  <si>
    <t>FIXED COSTS</t>
  </si>
  <si>
    <r>
      <t>·</t>
    </r>
    <r>
      <rPr>
        <sz val="9"/>
        <rFont val="Arial"/>
        <family val="2"/>
      </rPr>
      <t xml:space="preserve"> Off-Site</t>
    </r>
  </si>
  <si>
    <t>2 per Workshop Leader Training</t>
  </si>
  <si>
    <t>Number of Workshop Leader Trainings</t>
  </si>
  <si>
    <t>Number of Workshop Leaders that
   operated under your license</t>
  </si>
  <si>
    <t>Program Efficiency Target</t>
  </si>
  <si>
    <t>Your Program</t>
  </si>
  <si>
    <t>Staff 1</t>
  </si>
  <si>
    <t>Staff 2</t>
  </si>
  <si>
    <t>Staff 3</t>
  </si>
  <si>
    <t>Staff 4</t>
  </si>
  <si>
    <t>Staff 5</t>
  </si>
  <si>
    <t>Staff 6</t>
  </si>
  <si>
    <t>For Participants</t>
  </si>
  <si>
    <t>For Lay Leaders</t>
  </si>
  <si>
    <t>For Partners / Funders</t>
  </si>
  <si>
    <t>Contractor 1</t>
  </si>
  <si>
    <t>Contractor 2</t>
  </si>
  <si>
    <t>One of the key challenges in CDSMP implementation is making workshop leader trainings as efficient and cost effective as possible.  Another challenge is to determine the most cost effective way to train an adequate number of master trainers.  If you train too many workshop leaders or master trainers and there are not enough classes for them to teach, or if they can't maintain their certification requirements, there is little or no return on your investment.  If you train too few workshop leaders or master trainers, there may not be enough to meet the demand.  Another important issue is how many individuals should attend a training workshop in order to achieve a reasonable per-person cost. This calculator is designed to help organizations answer these questions, by examining the number of participants they plan to reach, and calculating the number of trainers needed and accompanying costs.  
By entering information about your organization’s workshop size, training class size, and training costs, the Calculator will:</t>
  </si>
  <si>
    <t xml:space="preserve">The purpose of this Cost Calculator is to better understand the costs of administering the community-based Chronic Disease Self Management Programs (CDSMP) in the United States.  For the purposes of this Calculator, CDSMP may include Chronic Disease Self Management, Tomando Control de su Salud, Tomando Control de su Diabetes, Arthritis Self Management, Curso de Manejo Personal de la Artritis, and Positive Self-Management Program (HIV).   To use this Calculator, you will need all of your costs for the past year. This includes the costs of all personnel connected with CDSMP (both workshop leaders &amp; administration of the program), training for workshop leaders, the workshops themselves, and related program promotion.  </t>
  </si>
  <si>
    <t>Please enter the costs associated with recruitment and marketing to participants, lay leaders, partners, and funders.  This includes postage, advertisements, and mailing list purchases.  If possible, estimate the dollar amount associated with any in-kind contributions.</t>
  </si>
  <si>
    <t>Indirect Costs</t>
  </si>
  <si>
    <t>Indirect Cost Rate</t>
  </si>
  <si>
    <t>Indirect costs</t>
  </si>
  <si>
    <t>CDSMP Workshop Participants</t>
  </si>
  <si>
    <t>CDSMP Workshop Completion Rate</t>
  </si>
  <si>
    <t>Total Cost per Completer</t>
  </si>
  <si>
    <t>Training Cost Scenario</t>
  </si>
  <si>
    <t>---------------------------------------------------------------------------------------------------------------------------------------------------------</t>
  </si>
  <si>
    <t>Total Indirect Costs for your organization</t>
  </si>
  <si>
    <t>Please indicate how many staff, volunteers, and contractors (full-time equivalents) perform CDSMP management, administration or program coordination.  This includes such tasks as determining locations, dates &amp; times of classes, updating websites, fliers &amp; brochures, workshop leader recruitment, establishing relationships with partner organizations, fundraising, on-going marketing and program promotion, recruting participants &amp; supporting retention, assisting in setting up workshops &amp; providing support to leaders, tracking participation, monitoring quality and fidelity, and documenting outcomes.</t>
  </si>
  <si>
    <t>This Scenario assumes:</t>
  </si>
  <si>
    <t>Fringe Benefit %</t>
  </si>
  <si>
    <t>Total cost / number of completers</t>
  </si>
  <si>
    <t>Salary</t>
  </si>
  <si>
    <t>Hourly Rate</t>
  </si>
  <si>
    <t>2 per CDSMP Workshop</t>
  </si>
  <si>
    <t>Percentage of Costs that are In-Kind</t>
  </si>
  <si>
    <t>Other Costs</t>
  </si>
  <si>
    <t>Please enter overhead costs incurred in the overall functioning of the organization that are not readily identified as direct project expenditures.</t>
  </si>
  <si>
    <t># of Trainees</t>
  </si>
  <si>
    <t>Master Trainer Costs</t>
  </si>
  <si>
    <r>
      <t xml:space="preserve">Total financial compensation </t>
    </r>
    <r>
      <rPr>
        <i/>
        <sz val="9"/>
        <rFont val="Arial"/>
        <family val="2"/>
      </rPr>
      <t>(salaries / fees)</t>
    </r>
  </si>
  <si>
    <t>Total financial compensation for attending training</t>
  </si>
  <si>
    <t>Follow-up Session Costs</t>
  </si>
  <si>
    <t>Financial compensation for attending training</t>
  </si>
  <si>
    <t>Additional Fees Paid to T-Trainers</t>
  </si>
  <si>
    <t>Master Trainer Trainee Costs</t>
  </si>
  <si>
    <t>Master Trainer Training Costs</t>
  </si>
  <si>
    <t>Personnel / Program Administration</t>
  </si>
  <si>
    <t>Workshop Leader Costs</t>
  </si>
  <si>
    <t>CDSMP Workshop Costs</t>
  </si>
  <si>
    <r>
      <t>·</t>
    </r>
    <r>
      <rPr>
        <sz val="9"/>
        <rFont val="Arial"/>
        <family val="2"/>
      </rPr>
      <t xml:space="preserve"> Master Trainer Costs</t>
    </r>
  </si>
  <si>
    <r>
      <t>·</t>
    </r>
    <r>
      <rPr>
        <sz val="9"/>
        <rFont val="Arial"/>
        <family val="2"/>
      </rPr>
      <t xml:space="preserve"> Workshop Leader Trainee Costs</t>
    </r>
  </si>
  <si>
    <r>
      <t>·</t>
    </r>
    <r>
      <rPr>
        <sz val="9"/>
        <rFont val="Arial"/>
        <family val="2"/>
      </rPr>
      <t xml:space="preserve"> Workshop Leader Training Costs</t>
    </r>
  </si>
  <si>
    <r>
      <t>·</t>
    </r>
    <r>
      <rPr>
        <sz val="9"/>
        <rFont val="Arial"/>
        <family val="2"/>
      </rPr>
      <t xml:space="preserve"> Follow-up Session Costs</t>
    </r>
  </si>
  <si>
    <t>○ Master Trainer Trainee Costs</t>
  </si>
  <si>
    <t>CDSMP Workshop Leader Costs</t>
  </si>
  <si>
    <t>Meeting Certification Requirements</t>
  </si>
  <si>
    <t>T-Trainers:</t>
  </si>
  <si>
    <t>Master Trainers:</t>
  </si>
  <si>
    <t>Workshop Leaders:</t>
  </si>
  <si>
    <t>CLASS SIZES:</t>
  </si>
  <si>
    <t>ASSUMPTIONS:</t>
  </si>
  <si>
    <t>Master Trainer Training</t>
  </si>
  <si>
    <t>CDSMP Workshop</t>
  </si>
  <si>
    <t># of T-Trainers</t>
  </si>
  <si>
    <t># of New Master Trainers</t>
  </si>
  <si>
    <t># of Certified Master Trainers</t>
  </si>
  <si>
    <t># of New Workshop Leaders</t>
  </si>
  <si>
    <t># of Certified Workshop Leaders</t>
  </si>
  <si>
    <t># of Master Trainer Trainings</t>
  </si>
  <si>
    <t># of Workshop Leader Trainings</t>
  </si>
  <si>
    <t># of CDSMP Workshops</t>
  </si>
  <si>
    <t># of CDSMP Participants</t>
  </si>
  <si>
    <t>T-Trainers facilitate 1 Master Trainer Training per year.</t>
  </si>
  <si>
    <t>New Master Trainers must facilitate 2 workshops per year.</t>
  </si>
  <si>
    <t>*Old Master Trainers must facilitate 1 workshop or 1 Workshop Leader Training per year</t>
  </si>
  <si>
    <t>New Workshop Leaders must facilitate 1 workshop per year.</t>
  </si>
  <si>
    <t>Old Workshop Leaders must facilitate 0.5 workshops per year.</t>
  </si>
  <si>
    <t>ASSUMPTIONS FOR PROGRAM EFFICIENCY:</t>
  </si>
  <si>
    <t>Total CDSMP Personnel and Compensation</t>
  </si>
  <si>
    <t>Total Marketing and Recruitment Costs</t>
  </si>
  <si>
    <t>Total CDSMP Workshop Leader Costs</t>
  </si>
  <si>
    <t>Total Master Trainer Costs</t>
  </si>
  <si>
    <t>Total Workshop Leader Trainee Costs</t>
  </si>
  <si>
    <t>Total Workshop Leader Training Costs</t>
  </si>
  <si>
    <t>Total Master Trainer Trainee Costs</t>
  </si>
  <si>
    <t>Total Master Trainer Training Costs</t>
  </si>
  <si>
    <t>Total Indirect Costs attributable to CDSMP</t>
  </si>
  <si>
    <t>○ Master Trainer Training Costs</t>
  </si>
  <si>
    <t>Total Additional Fees Paid to T-Trainers</t>
  </si>
  <si>
    <t>Total cost / number of CDSMP workshops</t>
  </si>
  <si>
    <t>How do you compensate contractors?</t>
  </si>
  <si>
    <t>Fee</t>
  </si>
  <si>
    <t>N/A</t>
  </si>
  <si>
    <t>○ Master Trainer T-Trainer Costs</t>
  </si>
  <si>
    <t>○ Training Fees</t>
  </si>
  <si>
    <r>
      <t>·</t>
    </r>
    <r>
      <rPr>
        <sz val="11"/>
        <rFont val="Arial"/>
        <family val="2"/>
      </rPr>
      <t xml:space="preserve"> Master Trainer Costs</t>
    </r>
  </si>
  <si>
    <r>
      <t>·</t>
    </r>
    <r>
      <rPr>
        <sz val="11"/>
        <rFont val="Arial"/>
        <family val="2"/>
      </rPr>
      <t xml:space="preserve"> Workshop Leader Trainee Costs</t>
    </r>
  </si>
  <si>
    <r>
      <t>·</t>
    </r>
    <r>
      <rPr>
        <sz val="11"/>
        <rFont val="Arial"/>
        <family val="2"/>
      </rPr>
      <t xml:space="preserve"> Workshop Leader Training Costs</t>
    </r>
  </si>
  <si>
    <r>
      <t>·</t>
    </r>
    <r>
      <rPr>
        <sz val="11"/>
        <rFont val="Arial"/>
        <family val="2"/>
      </rPr>
      <t xml:space="preserve"> Follow-up Session Costs</t>
    </r>
  </si>
  <si>
    <r>
      <t>·</t>
    </r>
    <r>
      <rPr>
        <sz val="11"/>
        <rFont val="Arial"/>
        <family val="2"/>
      </rPr>
      <t xml:space="preserve"> Off-Site</t>
    </r>
  </si>
  <si>
    <t>Minimum of 2 leaders trained</t>
  </si>
  <si>
    <t>Notes</t>
  </si>
  <si>
    <t>Please fill out the following information if your organization conducted training for CDSMP workshop leaders (trainees).  Please enter total (not average) costs for ALL master trainers and ALL workshop leader trainee costs.  If possible, estimate the dollar amount associated with any in-kind contributions.</t>
  </si>
  <si>
    <t>Please enter the following information about your CDSMP Workshop Costs, including supplies, space, marketing, licensing, etc. for ALL workshops conducted.  If possible, estimate the dollar amount associated with any in-kind contributions.</t>
  </si>
  <si>
    <t>CDSMP Personnel and Program Administration</t>
  </si>
  <si>
    <t>Percentage of Costs that are in-kind</t>
  </si>
  <si>
    <r>
      <t xml:space="preserve">· </t>
    </r>
    <r>
      <rPr>
        <b/>
        <sz val="9"/>
        <color indexed="8"/>
        <rFont val="Arial"/>
        <family val="2"/>
      </rPr>
      <t>Evaluate the financial impact of workshop sizes, training class sizes, and training utilization</t>
    </r>
  </si>
  <si>
    <r>
      <t>·</t>
    </r>
    <r>
      <rPr>
        <b/>
        <sz val="9"/>
        <color indexed="8"/>
        <rFont val="Arial"/>
        <family val="2"/>
      </rPr>
      <t xml:space="preserve"> Calculate the number of workshop leaders your organization needs to reach a desired number of participants while minimizing training costs </t>
    </r>
  </si>
  <si>
    <r>
      <t>·</t>
    </r>
    <r>
      <rPr>
        <b/>
        <sz val="9"/>
        <color indexed="8"/>
        <rFont val="Arial"/>
        <family val="2"/>
      </rPr>
      <t xml:space="preserve"> Calculate the number of participants, workshops, workshop leaders, and workshop leader trainings needed to achieve a specific cost per participant </t>
    </r>
  </si>
  <si>
    <r>
      <t>·</t>
    </r>
    <r>
      <rPr>
        <b/>
        <sz val="9"/>
        <color indexed="8"/>
        <rFont val="Arial"/>
        <family val="2"/>
      </rPr>
      <t xml:space="preserve"> Compare the costs of training workshop leaders with contracted master trainers or with master trainers who are paid staff </t>
    </r>
  </si>
  <si>
    <t>Yes</t>
  </si>
  <si>
    <t>No</t>
  </si>
  <si>
    <t># of Trainings conducted</t>
  </si>
  <si>
    <t>`</t>
  </si>
  <si>
    <r>
      <t xml:space="preserve">Total Cost
</t>
    </r>
    <r>
      <rPr>
        <sz val="9"/>
        <rFont val="Arial"/>
        <family val="2"/>
      </rPr>
      <t>(scenario excludes Master Training Costs)</t>
    </r>
  </si>
  <si>
    <t>Once a year</t>
  </si>
  <si>
    <t>Never</t>
  </si>
  <si>
    <t>Once every two years</t>
  </si>
  <si>
    <t>Once every three years</t>
  </si>
  <si>
    <t>Personnel / Program Administration, Indirect Costs, Marketing and Recruitment, Master Training costs</t>
  </si>
  <si>
    <t>Miscellaneous Workshop Costs</t>
  </si>
  <si>
    <t>Total Miscellaneous Workshop Costs</t>
  </si>
  <si>
    <t xml:space="preserve">Please enter time frame of costs included:    </t>
  </si>
  <si>
    <t>Personnel / Program Administration, Marketing and Recruitment</t>
  </si>
  <si>
    <t>-</t>
  </si>
  <si>
    <t>Start date (m/d/y):</t>
  </si>
  <si>
    <t>End date (m/d/y):</t>
  </si>
  <si>
    <t>Time frame of costs included:</t>
  </si>
  <si>
    <t>Please indicate your costs associated with sending Master Trainees to Master Training at Self-Management Resource Center (SMRC) and/or conducting Master Trainings off-site (not at SMRC).  If possible, estimate the dollar amount associated with any in-kind contributions.
SMRC Training: $1600 per health professional in 2009, $900 for a lay person with chronic disease in 2009.
Off-Site Training, 4.5 Days: $10,000 paid to SMRC, $6,000 paid directly to 2 trainers ($3,000 each)
Off-Site Training, 2 Days: $4,000 paid to SMRC,    $2,400 paid directly to 2 trainers ($1,200 each)
Off-Site Training, 1 Day: $3,000 paid to SMRC, $1,200 paid directly to 2 trainers ($600 each)</t>
  </si>
  <si>
    <t>SMRC Training</t>
  </si>
  <si>
    <t>Total SMRC Training Costs</t>
  </si>
  <si>
    <t>How often do you send Master Trainees to Master Training at SMRC?</t>
  </si>
  <si>
    <t>How often do you conduct off-site Master Trainings (not at SMRC)?</t>
  </si>
  <si>
    <r>
      <t>·</t>
    </r>
    <r>
      <rPr>
        <sz val="11"/>
        <rFont val="Arial"/>
        <family val="2"/>
      </rPr>
      <t xml:space="preserve"> SMRC</t>
    </r>
  </si>
  <si>
    <t>Off-Site Training by SMRC</t>
  </si>
  <si>
    <t>This section will calculate the number of trainings and classes required under SMRC's guidelines to maintain certification for Master Trainers and Workshop Leaders.</t>
  </si>
  <si>
    <r>
      <t>·</t>
    </r>
    <r>
      <rPr>
        <b/>
        <sz val="9"/>
        <color indexed="8"/>
        <rFont val="Arial"/>
        <family val="2"/>
      </rPr>
      <t xml:space="preserve"> Compare the costs of training master trainers by sending trainees to SMRC or by bringing SMRC trainers to your area </t>
    </r>
  </si>
  <si>
    <r>
      <t>·</t>
    </r>
    <r>
      <rPr>
        <sz val="9"/>
        <rFont val="Arial"/>
        <family val="2"/>
      </rPr>
      <t xml:space="preserve"> SMRC</t>
    </r>
  </si>
  <si>
    <t>Workshop Leader costs, Personnel / Program Administration, CDSMP Licensure, Indirect Costs, Marketing and Recruitment, CDSMP Workshop costs, Workshop Leader Training Master Trainer costs, Workshop Leader Trainee costs, Workshop Leader Training costs, Follow-up Session Costs, SMRC Master Training costs, Off-site Master Training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</si>
</sst>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0.0"/>
    <numFmt numFmtId="167" formatCode="0.0%"/>
    <numFmt numFmtId="168" formatCode="_(&quot;$&quot;* #,##0_);_(&quot;$&quot;* \(#,##0\);_(&quot;$&quot;* &quot;-&quot;??_);_(@_)"/>
    <numFmt numFmtId="169" formatCode="_(* #,##0_);_(* \(#,##0\);_(* &quot;-&quot;??_);_(@_)"/>
  </numFmts>
  <fonts count="56" x14ac:knownFonts="1">
    <font>
      <sz val="9"/>
      <name val="Arial"/>
    </font>
    <font>
      <sz val="9"/>
      <name val="Arial"/>
      <family val="2"/>
    </font>
    <font>
      <sz val="8"/>
      <name val="Arial"/>
      <family val="2"/>
    </font>
    <font>
      <b/>
      <sz val="9"/>
      <name val="Arial"/>
      <family val="2"/>
    </font>
    <font>
      <sz val="9"/>
      <name val="Arial"/>
      <family val="2"/>
    </font>
    <font>
      <sz val="9"/>
      <color indexed="8"/>
      <name val="Arial"/>
      <family val="2"/>
    </font>
    <font>
      <b/>
      <sz val="9"/>
      <color indexed="8"/>
      <name val="Arial"/>
      <family val="2"/>
    </font>
    <font>
      <i/>
      <sz val="9"/>
      <color indexed="10"/>
      <name val="Arial"/>
      <family val="2"/>
    </font>
    <font>
      <i/>
      <sz val="9"/>
      <name val="Arial"/>
      <family val="2"/>
    </font>
    <font>
      <b/>
      <sz val="12"/>
      <color indexed="18"/>
      <name val="Arial"/>
      <family val="2"/>
    </font>
    <font>
      <sz val="10"/>
      <name val="Trebuchet MS"/>
      <family val="2"/>
    </font>
    <font>
      <i/>
      <sz val="8"/>
      <color indexed="18"/>
      <name val="Georgia"/>
      <family val="1"/>
    </font>
    <font>
      <b/>
      <sz val="12"/>
      <name val="Arial"/>
      <family val="2"/>
    </font>
    <font>
      <sz val="9"/>
      <color indexed="9"/>
      <name val="Arial"/>
      <family val="2"/>
    </font>
    <font>
      <b/>
      <i/>
      <sz val="9"/>
      <color indexed="12"/>
      <name val="Arial"/>
      <family val="2"/>
    </font>
    <font>
      <sz val="9"/>
      <color indexed="10"/>
      <name val="Arial"/>
      <family val="2"/>
    </font>
    <font>
      <sz val="10"/>
      <name val="Arial"/>
      <family val="2"/>
    </font>
    <font>
      <sz val="10"/>
      <color indexed="24"/>
      <name val="Arial"/>
      <family val="2"/>
    </font>
    <font>
      <sz val="10"/>
      <color indexed="10"/>
      <name val="Arial"/>
      <family val="2"/>
    </font>
    <font>
      <sz val="10"/>
      <color indexed="54"/>
      <name val="Arial"/>
      <family val="2"/>
    </font>
    <font>
      <sz val="10"/>
      <color indexed="18"/>
      <name val="Arial"/>
      <family val="2"/>
    </font>
    <font>
      <i/>
      <sz val="9"/>
      <color indexed="8"/>
      <name val="Arial"/>
      <family val="2"/>
    </font>
    <font>
      <b/>
      <sz val="11"/>
      <color indexed="18"/>
      <name val="Arial"/>
      <family val="2"/>
    </font>
    <font>
      <sz val="9"/>
      <color indexed="9"/>
      <name val="Arial"/>
      <family val="2"/>
    </font>
    <font>
      <sz val="9"/>
      <color indexed="41"/>
      <name val="Arial"/>
      <family val="2"/>
    </font>
    <font>
      <sz val="9"/>
      <name val="Symbol"/>
      <family val="1"/>
      <charset val="2"/>
    </font>
    <font>
      <b/>
      <sz val="11"/>
      <name val="Arial"/>
      <family val="2"/>
    </font>
    <font>
      <sz val="9"/>
      <color indexed="10"/>
      <name val="Arial"/>
      <family val="2"/>
    </font>
    <font>
      <i/>
      <sz val="8"/>
      <color indexed="10"/>
      <name val="Georgia"/>
      <family val="1"/>
    </font>
    <font>
      <sz val="11"/>
      <name val="Arial"/>
      <family val="2"/>
    </font>
    <font>
      <i/>
      <sz val="9"/>
      <color indexed="18"/>
      <name val="Georgia"/>
      <family val="1"/>
    </font>
    <font>
      <sz val="9"/>
      <color indexed="18"/>
      <name val="Georgia"/>
      <family val="1"/>
    </font>
    <font>
      <sz val="9"/>
      <color indexed="18"/>
      <name val="Arial"/>
      <family val="2"/>
    </font>
    <font>
      <b/>
      <i/>
      <sz val="9"/>
      <color indexed="18"/>
      <name val="Georgia"/>
      <family val="1"/>
    </font>
    <font>
      <b/>
      <sz val="14"/>
      <color indexed="8"/>
      <name val="Arial"/>
      <family val="2"/>
    </font>
    <font>
      <b/>
      <i/>
      <sz val="10"/>
      <color indexed="18"/>
      <name val="Arial"/>
      <family val="2"/>
    </font>
    <font>
      <b/>
      <i/>
      <sz val="9"/>
      <color indexed="18"/>
      <name val="Arial"/>
      <family val="2"/>
    </font>
    <font>
      <i/>
      <sz val="8"/>
      <color indexed="10"/>
      <name val="Arial"/>
      <family val="2"/>
    </font>
    <font>
      <sz val="11"/>
      <name val="Arial"/>
      <family val="2"/>
    </font>
    <font>
      <sz val="11"/>
      <name val="Symbol"/>
      <family val="1"/>
      <charset val="2"/>
    </font>
    <font>
      <b/>
      <sz val="9"/>
      <color indexed="18"/>
      <name val="Arial"/>
      <family val="2"/>
    </font>
    <font>
      <b/>
      <sz val="12"/>
      <color indexed="8"/>
      <name val="Arial"/>
      <family val="2"/>
    </font>
    <font>
      <sz val="9"/>
      <name val="Arial"/>
      <family val="2"/>
    </font>
    <font>
      <b/>
      <i/>
      <sz val="9"/>
      <color indexed="8"/>
      <name val="Arial"/>
      <family val="2"/>
    </font>
    <font>
      <sz val="8"/>
      <name val="Arial"/>
      <family val="2"/>
    </font>
    <font>
      <sz val="9"/>
      <color indexed="18"/>
      <name val="Arial"/>
      <family val="2"/>
    </font>
    <font>
      <b/>
      <i/>
      <sz val="20"/>
      <color indexed="43"/>
      <name val="Georgia"/>
      <family val="1"/>
    </font>
    <font>
      <sz val="9"/>
      <color indexed="16"/>
      <name val="Arial"/>
      <family val="2"/>
    </font>
    <font>
      <b/>
      <sz val="9"/>
      <color indexed="8"/>
      <name val="Symbol"/>
      <family val="1"/>
      <charset val="2"/>
    </font>
    <font>
      <b/>
      <i/>
      <sz val="14"/>
      <color indexed="43"/>
      <name val="Georgia"/>
      <family val="1"/>
    </font>
    <font>
      <i/>
      <sz val="9"/>
      <color indexed="43"/>
      <name val="Georgia"/>
      <family val="1"/>
    </font>
    <font>
      <i/>
      <sz val="9"/>
      <name val="Georgia"/>
      <family val="1"/>
    </font>
    <font>
      <b/>
      <i/>
      <sz val="8"/>
      <name val="Georgia"/>
      <family val="1"/>
    </font>
    <font>
      <b/>
      <sz val="8"/>
      <name val="Arial"/>
      <family val="2"/>
    </font>
    <font>
      <sz val="7"/>
      <color rgb="FF000000"/>
      <name val="Arial"/>
      <family val="2"/>
    </font>
    <font>
      <sz val="8"/>
      <color rgb="FF000000"/>
      <name val="Tahoma"/>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18"/>
        <bgColor indexed="64"/>
      </patternFill>
    </fill>
    <fill>
      <patternFill patternType="solid">
        <fgColor rgb="FFFFFF99"/>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22"/>
      </bottom>
      <diagonal/>
    </border>
    <border>
      <left/>
      <right/>
      <top style="thin">
        <color indexed="22"/>
      </top>
      <bottom style="thin">
        <color indexed="22"/>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top/>
      <bottom style="thin">
        <color indexed="64"/>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22"/>
      </top>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0" fillId="0" borderId="0" applyNumberFormat="0" applyFont="0" applyFill="0" applyBorder="0" applyAlignment="0"/>
    <xf numFmtId="43" fontId="1" fillId="0" borderId="0" applyFont="0" applyFill="0" applyBorder="0" applyAlignment="0" applyProtection="0"/>
    <xf numFmtId="44" fontId="1" fillId="0" borderId="0" applyFont="0" applyFill="0" applyBorder="0" applyAlignment="0" applyProtection="0"/>
    <xf numFmtId="0" fontId="16" fillId="0" borderId="0"/>
    <xf numFmtId="9" fontId="1" fillId="0" borderId="0" applyFont="0" applyFill="0" applyBorder="0" applyAlignment="0" applyProtection="0"/>
  </cellStyleXfs>
  <cellXfs count="406">
    <xf numFmtId="0" fontId="0" fillId="0" borderId="0" xfId="0"/>
    <xf numFmtId="0" fontId="0" fillId="0" borderId="0" xfId="0" applyAlignment="1">
      <alignment vertical="center"/>
    </xf>
    <xf numFmtId="0" fontId="0" fillId="0" borderId="0" xfId="0" applyBorder="1" applyAlignment="1">
      <alignment vertical="center"/>
    </xf>
    <xf numFmtId="0" fontId="3"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1" fontId="4" fillId="0" borderId="0" xfId="0" applyNumberFormat="1" applyFont="1" applyAlignment="1">
      <alignment vertical="center"/>
    </xf>
    <xf numFmtId="0" fontId="3" fillId="0" borderId="1" xfId="0" applyFont="1" applyBorder="1" applyAlignment="1">
      <alignment vertical="center"/>
    </xf>
    <xf numFmtId="42" fontId="4" fillId="0" borderId="0" xfId="0" applyNumberFormat="1" applyFont="1" applyBorder="1" applyAlignment="1">
      <alignment vertical="center"/>
    </xf>
    <xf numFmtId="167" fontId="4" fillId="0" borderId="0" xfId="0" applyNumberFormat="1" applyFont="1" applyBorder="1" applyAlignment="1">
      <alignment vertical="center"/>
    </xf>
    <xf numFmtId="0" fontId="4"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Alignment="1">
      <alignment vertical="center" wrapText="1"/>
    </xf>
    <xf numFmtId="166" fontId="4" fillId="0" borderId="0" xfId="0" applyNumberFormat="1" applyFont="1" applyFill="1" applyBorder="1" applyAlignment="1">
      <alignment vertical="center" wrapText="1"/>
    </xf>
    <xf numFmtId="4" fontId="4" fillId="0" borderId="0" xfId="0" applyNumberFormat="1" applyFont="1" applyFill="1" applyBorder="1" applyAlignment="1">
      <alignment vertical="center" wrapText="1"/>
    </xf>
    <xf numFmtId="0" fontId="3" fillId="0" borderId="1" xfId="0" applyFont="1" applyBorder="1" applyAlignment="1">
      <alignment horizontal="right" vertical="center" wrapText="1"/>
    </xf>
    <xf numFmtId="0" fontId="8" fillId="0" borderId="0" xfId="0" applyFont="1" applyAlignment="1">
      <alignment vertical="center"/>
    </xf>
    <xf numFmtId="42" fontId="4" fillId="0" borderId="0" xfId="0" applyNumberFormat="1" applyFont="1" applyAlignment="1">
      <alignment vertical="center"/>
    </xf>
    <xf numFmtId="168" fontId="12" fillId="2" borderId="2" xfId="0" applyNumberFormat="1" applyFont="1" applyFill="1" applyBorder="1" applyAlignment="1">
      <alignment vertical="center"/>
    </xf>
    <xf numFmtId="9" fontId="9" fillId="0" borderId="0" xfId="5" applyFont="1" applyFill="1" applyBorder="1" applyAlignment="1">
      <alignment horizontal="center" vertical="center"/>
    </xf>
    <xf numFmtId="0" fontId="12" fillId="2" borderId="3" xfId="0" applyFont="1" applyFill="1" applyBorder="1" applyAlignment="1">
      <alignment vertical="center" wrapText="1"/>
    </xf>
    <xf numFmtId="169" fontId="12" fillId="0" borderId="0" xfId="2" quotePrefix="1" applyNumberFormat="1" applyFont="1" applyFill="1" applyBorder="1" applyAlignment="1">
      <alignment horizontal="right" vertical="center"/>
    </xf>
    <xf numFmtId="0" fontId="11" fillId="0" borderId="0" xfId="0" applyFont="1" applyAlignment="1">
      <alignment horizontal="left" vertical="center" indent="1"/>
    </xf>
    <xf numFmtId="0" fontId="17" fillId="2" borderId="0" xfId="4" applyFont="1" applyFill="1"/>
    <xf numFmtId="0" fontId="18" fillId="2" borderId="0" xfId="4" applyFont="1" applyFill="1"/>
    <xf numFmtId="0" fontId="19" fillId="2" borderId="0" xfId="4" applyFont="1" applyFill="1"/>
    <xf numFmtId="0" fontId="20" fillId="2" borderId="0" xfId="4" applyFont="1" applyFill="1"/>
    <xf numFmtId="0" fontId="5" fillId="0" borderId="0" xfId="0" applyFont="1" applyFill="1" applyAlignment="1">
      <alignment horizontal="left" vertical="center" wrapText="1"/>
    </xf>
    <xf numFmtId="0" fontId="0" fillId="0" borderId="1" xfId="0" applyBorder="1" applyAlignment="1">
      <alignment vertical="center"/>
    </xf>
    <xf numFmtId="0" fontId="15" fillId="0" borderId="0" xfId="0" applyFont="1" applyAlignment="1">
      <alignment vertical="center"/>
    </xf>
    <xf numFmtId="1" fontId="15" fillId="0" borderId="0" xfId="0" applyNumberFormat="1" applyFont="1" applyAlignment="1">
      <alignment vertical="center"/>
    </xf>
    <xf numFmtId="0" fontId="11" fillId="0" borderId="0" xfId="0" applyFont="1" applyBorder="1" applyAlignment="1">
      <alignment vertical="center" wrapText="1"/>
    </xf>
    <xf numFmtId="0" fontId="4" fillId="0" borderId="0" xfId="0" applyFont="1" applyBorder="1" applyAlignment="1">
      <alignment vertical="center"/>
    </xf>
    <xf numFmtId="0" fontId="4" fillId="0" borderId="0" xfId="0" applyFont="1" applyFill="1" applyAlignment="1">
      <alignment vertical="center"/>
    </xf>
    <xf numFmtId="0" fontId="4" fillId="3" borderId="0" xfId="0" applyFont="1" applyFill="1" applyAlignment="1">
      <alignment vertical="center"/>
    </xf>
    <xf numFmtId="0" fontId="3" fillId="0" borderId="1" xfId="0" applyFont="1" applyBorder="1" applyAlignment="1">
      <alignment horizontal="center" vertical="center" wrapText="1"/>
    </xf>
    <xf numFmtId="0" fontId="4" fillId="0" borderId="0" xfId="0" applyFont="1" applyFill="1" applyBorder="1" applyAlignment="1">
      <alignment vertical="center"/>
    </xf>
    <xf numFmtId="168" fontId="12" fillId="0" borderId="3" xfId="3" quotePrefix="1" applyNumberFormat="1" applyFont="1" applyFill="1" applyBorder="1" applyAlignment="1">
      <alignment horizontal="right" vertical="center"/>
    </xf>
    <xf numFmtId="0" fontId="4" fillId="0" borderId="0" xfId="0" applyFont="1" applyFill="1" applyBorder="1" applyAlignment="1">
      <alignment horizontal="left" vertical="center"/>
    </xf>
    <xf numFmtId="168" fontId="5" fillId="0" borderId="0" xfId="0" applyNumberFormat="1" applyFont="1" applyFill="1" applyBorder="1" applyAlignment="1">
      <alignment vertical="center"/>
    </xf>
    <xf numFmtId="1" fontId="4" fillId="0" borderId="0" xfId="0" applyNumberFormat="1" applyFont="1" applyFill="1" applyBorder="1" applyAlignment="1">
      <alignment vertical="center"/>
    </xf>
    <xf numFmtId="0" fontId="26" fillId="2" borderId="3" xfId="0" applyFont="1" applyFill="1" applyBorder="1" applyAlignment="1">
      <alignment vertical="center" wrapText="1"/>
    </xf>
    <xf numFmtId="4" fontId="29" fillId="2" borderId="3" xfId="0" applyNumberFormat="1" applyFont="1" applyFill="1" applyBorder="1" applyAlignment="1">
      <alignment vertical="center" wrapText="1"/>
    </xf>
    <xf numFmtId="0" fontId="0" fillId="0" borderId="0" xfId="0" applyFill="1" applyAlignment="1">
      <alignment horizontal="center" vertical="center" textRotation="180"/>
    </xf>
    <xf numFmtId="0" fontId="31" fillId="0" borderId="0" xfId="0" applyFont="1"/>
    <xf numFmtId="0" fontId="32" fillId="0" borderId="0" xfId="0" applyFont="1"/>
    <xf numFmtId="0" fontId="33" fillId="0" borderId="0" xfId="0" applyFont="1"/>
    <xf numFmtId="9" fontId="12" fillId="2" borderId="2" xfId="5" applyFont="1" applyFill="1" applyBorder="1" applyAlignment="1">
      <alignment vertical="center"/>
    </xf>
    <xf numFmtId="43" fontId="12" fillId="4" borderId="2" xfId="2" applyFont="1" applyFill="1" applyBorder="1" applyAlignment="1" applyProtection="1">
      <alignment vertical="center"/>
      <protection locked="0"/>
    </xf>
    <xf numFmtId="168" fontId="12" fillId="4" borderId="2" xfId="3" applyNumberFormat="1" applyFont="1" applyFill="1" applyBorder="1" applyAlignment="1" applyProtection="1">
      <alignment vertical="center"/>
      <protection locked="0"/>
    </xf>
    <xf numFmtId="9" fontId="12" fillId="4" borderId="2" xfId="5" applyFont="1" applyFill="1" applyBorder="1" applyAlignment="1" applyProtection="1">
      <alignment vertical="center"/>
      <protection locked="0"/>
    </xf>
    <xf numFmtId="0" fontId="12" fillId="4" borderId="2" xfId="0" applyFont="1" applyFill="1" applyBorder="1" applyAlignment="1" applyProtection="1">
      <alignment vertical="center"/>
      <protection locked="0"/>
    </xf>
    <xf numFmtId="0" fontId="12" fillId="4" borderId="2" xfId="2" quotePrefix="1" applyNumberFormat="1" applyFont="1" applyFill="1" applyBorder="1" applyAlignment="1" applyProtection="1">
      <alignment horizontal="right" vertical="center"/>
      <protection locked="0"/>
    </xf>
    <xf numFmtId="9" fontId="12" fillId="4" borderId="2" xfId="5" quotePrefix="1" applyFont="1" applyFill="1" applyBorder="1" applyAlignment="1" applyProtection="1">
      <alignment horizontal="right" vertical="center"/>
      <protection locked="0"/>
    </xf>
    <xf numFmtId="169" fontId="12" fillId="4" borderId="2" xfId="2" quotePrefix="1" applyNumberFormat="1" applyFont="1" applyFill="1" applyBorder="1" applyAlignment="1" applyProtection="1">
      <alignment horizontal="right" vertical="center"/>
      <protection locked="0"/>
    </xf>
    <xf numFmtId="0" fontId="0" fillId="0" borderId="0" xfId="0" applyBorder="1"/>
    <xf numFmtId="0" fontId="4" fillId="0" borderId="0" xfId="0" applyFont="1" applyBorder="1" applyAlignment="1">
      <alignment horizontal="right" vertical="center"/>
    </xf>
    <xf numFmtId="42" fontId="26" fillId="2" borderId="3" xfId="0" applyNumberFormat="1" applyFont="1" applyFill="1" applyBorder="1" applyAlignment="1">
      <alignment vertical="center" shrinkToFit="1"/>
    </xf>
    <xf numFmtId="42" fontId="12" fillId="2" borderId="3" xfId="0" applyNumberFormat="1" applyFont="1" applyFill="1" applyBorder="1" applyAlignment="1">
      <alignment vertical="center" shrinkToFit="1"/>
    </xf>
    <xf numFmtId="0" fontId="0" fillId="0" borderId="0" xfId="0" applyAlignment="1" applyProtection="1">
      <alignment vertical="center"/>
    </xf>
    <xf numFmtId="0" fontId="27" fillId="0" borderId="0" xfId="0" applyFont="1" applyAlignment="1" applyProtection="1">
      <alignment vertical="center"/>
    </xf>
    <xf numFmtId="0" fontId="14" fillId="0" borderId="0" xfId="0" applyFont="1" applyBorder="1" applyAlignment="1" applyProtection="1">
      <alignment horizontal="left" vertical="center"/>
    </xf>
    <xf numFmtId="0" fontId="0" fillId="0" borderId="0" xfId="0" applyBorder="1" applyAlignment="1" applyProtection="1">
      <alignment vertical="center"/>
    </xf>
    <xf numFmtId="0" fontId="23" fillId="0" borderId="0" xfId="0" applyFont="1" applyAlignment="1" applyProtection="1">
      <alignment vertical="center"/>
    </xf>
    <xf numFmtId="0" fontId="0" fillId="0" borderId="0" xfId="0" applyFill="1" applyBorder="1" applyAlignment="1" applyProtection="1"/>
    <xf numFmtId="0" fontId="0" fillId="0" borderId="4" xfId="0" applyBorder="1" applyAlignment="1" applyProtection="1">
      <alignment vertical="center"/>
    </xf>
    <xf numFmtId="0" fontId="35" fillId="0" borderId="0" xfId="3" applyNumberFormat="1" applyFont="1" applyFill="1" applyBorder="1" applyAlignment="1" applyProtection="1">
      <alignment vertical="center"/>
    </xf>
    <xf numFmtId="0" fontId="8" fillId="0" borderId="0" xfId="0" applyFont="1" applyFill="1" applyBorder="1" applyAlignment="1" applyProtection="1">
      <alignment vertical="center"/>
    </xf>
    <xf numFmtId="168" fontId="35" fillId="0" borderId="0" xfId="3" applyNumberFormat="1" applyFont="1" applyFill="1" applyBorder="1" applyAlignment="1" applyProtection="1">
      <alignment vertical="center"/>
    </xf>
    <xf numFmtId="6" fontId="0" fillId="0" borderId="0" xfId="0" applyNumberFormat="1" applyFill="1" applyBorder="1" applyAlignment="1" applyProtection="1">
      <alignment vertical="center"/>
    </xf>
    <xf numFmtId="0" fontId="0" fillId="0" borderId="0" xfId="0" applyFill="1" applyBorder="1" applyAlignment="1" applyProtection="1">
      <alignment vertical="center"/>
    </xf>
    <xf numFmtId="168" fontId="12" fillId="0" borderId="0" xfId="3" applyNumberFormat="1" applyFont="1" applyFill="1" applyBorder="1" applyAlignment="1" applyProtection="1">
      <alignment horizontal="right" vertical="center"/>
    </xf>
    <xf numFmtId="0" fontId="0" fillId="0" borderId="0" xfId="0" applyFill="1" applyAlignment="1" applyProtection="1">
      <alignment vertical="center"/>
    </xf>
    <xf numFmtId="0" fontId="8" fillId="0" borderId="0" xfId="0" applyFont="1" applyAlignment="1" applyProtection="1">
      <alignment vertical="center"/>
    </xf>
    <xf numFmtId="0" fontId="0" fillId="0" borderId="1" xfId="0" applyBorder="1" applyAlignment="1" applyProtection="1">
      <alignment vertical="center"/>
    </xf>
    <xf numFmtId="0" fontId="5" fillId="0" borderId="0" xfId="0" applyFont="1" applyFill="1" applyBorder="1" applyAlignment="1" applyProtection="1">
      <alignment horizontal="left" vertical="center"/>
    </xf>
    <xf numFmtId="168" fontId="12" fillId="5" borderId="0" xfId="3" applyNumberFormat="1" applyFont="1" applyFill="1" applyBorder="1" applyAlignment="1" applyProtection="1">
      <alignment vertical="center"/>
    </xf>
    <xf numFmtId="0" fontId="0" fillId="5" borderId="0" xfId="0" applyFill="1" applyBorder="1" applyAlignment="1" applyProtection="1">
      <alignment vertical="center"/>
    </xf>
    <xf numFmtId="165" fontId="0" fillId="0" borderId="0" xfId="0" applyNumberFormat="1" applyFill="1" applyBorder="1" applyAlignment="1" applyProtection="1">
      <alignment vertical="center"/>
    </xf>
    <xf numFmtId="0" fontId="15" fillId="0" borderId="0" xfId="0" applyNumberFormat="1" applyFont="1" applyFill="1" applyBorder="1" applyAlignment="1" applyProtection="1">
      <alignment horizontal="center" vertical="center"/>
    </xf>
    <xf numFmtId="6" fontId="12" fillId="0" borderId="0" xfId="0" applyNumberFormat="1" applyFont="1" applyFill="1" applyBorder="1" applyAlignment="1" applyProtection="1">
      <alignment vertical="center"/>
    </xf>
    <xf numFmtId="0" fontId="28" fillId="0" borderId="0" xfId="0" applyFont="1" applyFill="1" applyAlignment="1" applyProtection="1">
      <alignment vertical="center"/>
    </xf>
    <xf numFmtId="168" fontId="12" fillId="0" borderId="0" xfId="3" applyNumberFormat="1" applyFont="1" applyFill="1" applyBorder="1" applyAlignment="1" applyProtection="1">
      <alignment horizontal="center" vertical="center"/>
    </xf>
    <xf numFmtId="168" fontId="35" fillId="0" borderId="5" xfId="3" applyNumberFormat="1" applyFont="1" applyFill="1" applyBorder="1" applyAlignment="1" applyProtection="1">
      <alignment vertical="center"/>
    </xf>
    <xf numFmtId="168" fontId="12" fillId="0" borderId="0" xfId="3" applyNumberFormat="1" applyFont="1" applyFill="1" applyBorder="1" applyAlignment="1" applyProtection="1">
      <alignment vertical="center"/>
    </xf>
    <xf numFmtId="41" fontId="4" fillId="0" borderId="6" xfId="0" applyNumberFormat="1" applyFont="1" applyBorder="1" applyAlignment="1" applyProtection="1">
      <alignment vertical="center"/>
    </xf>
    <xf numFmtId="166" fontId="4" fillId="0" borderId="6" xfId="0" applyNumberFormat="1" applyFont="1" applyBorder="1" applyAlignment="1" applyProtection="1">
      <alignment vertical="center"/>
    </xf>
    <xf numFmtId="0" fontId="4" fillId="0" borderId="6" xfId="0" applyFont="1" applyBorder="1" applyAlignment="1" applyProtection="1">
      <alignment horizontal="center" vertical="center"/>
    </xf>
    <xf numFmtId="0" fontId="4" fillId="0" borderId="6" xfId="0" applyFont="1" applyBorder="1" applyAlignment="1" applyProtection="1">
      <alignment vertical="center"/>
    </xf>
    <xf numFmtId="0" fontId="4" fillId="0" borderId="0" xfId="0" applyFont="1" applyBorder="1" applyAlignment="1" applyProtection="1">
      <alignment vertical="center" wrapText="1"/>
    </xf>
    <xf numFmtId="42" fontId="4" fillId="0" borderId="0" xfId="0" applyNumberFormat="1" applyFont="1" applyBorder="1" applyAlignment="1" applyProtection="1">
      <alignment vertical="center"/>
    </xf>
    <xf numFmtId="167" fontId="4" fillId="0" borderId="0" xfId="0" applyNumberFormat="1" applyFont="1" applyBorder="1" applyAlignment="1" applyProtection="1">
      <alignment vertical="center"/>
    </xf>
    <xf numFmtId="166" fontId="4" fillId="0" borderId="0" xfId="0" applyNumberFormat="1" applyFont="1" applyFill="1" applyBorder="1" applyAlignment="1" applyProtection="1">
      <alignment vertical="center" wrapText="1"/>
    </xf>
    <xf numFmtId="4" fontId="4" fillId="0" borderId="0" xfId="0" applyNumberFormat="1" applyFont="1" applyFill="1" applyBorder="1" applyAlignment="1" applyProtection="1">
      <alignment vertical="center" wrapText="1"/>
    </xf>
    <xf numFmtId="0" fontId="26" fillId="0" borderId="1" xfId="0" applyFont="1" applyBorder="1" applyAlignment="1" applyProtection="1">
      <alignment horizontal="right" vertical="center" wrapText="1"/>
    </xf>
    <xf numFmtId="0" fontId="38" fillId="0" borderId="1" xfId="0" applyFont="1" applyBorder="1" applyAlignment="1" applyProtection="1">
      <alignment vertical="center"/>
    </xf>
    <xf numFmtId="0" fontId="26" fillId="0" borderId="1" xfId="0" applyFont="1" applyBorder="1" applyAlignment="1" applyProtection="1">
      <alignment horizontal="center" vertical="center" wrapText="1"/>
    </xf>
    <xf numFmtId="0" fontId="38" fillId="0" borderId="0" xfId="0" applyFont="1" applyAlignment="1" applyProtection="1">
      <alignment vertical="center"/>
    </xf>
    <xf numFmtId="41" fontId="29" fillId="0" borderId="6" xfId="0" applyNumberFormat="1" applyFont="1" applyBorder="1" applyAlignment="1" applyProtection="1">
      <alignment vertical="center"/>
    </xf>
    <xf numFmtId="0" fontId="38" fillId="0" borderId="6" xfId="0" applyFont="1" applyBorder="1" applyAlignment="1" applyProtection="1">
      <alignment vertical="center"/>
    </xf>
    <xf numFmtId="166" fontId="29" fillId="0" borderId="6" xfId="0" applyNumberFormat="1" applyFont="1" applyBorder="1" applyAlignment="1" applyProtection="1">
      <alignment vertical="center"/>
    </xf>
    <xf numFmtId="0" fontId="29" fillId="0" borderId="6" xfId="0" applyFont="1" applyBorder="1" applyAlignment="1" applyProtection="1">
      <alignment horizontal="center" vertical="center"/>
    </xf>
    <xf numFmtId="0" fontId="29" fillId="0" borderId="6" xfId="0" applyFont="1" applyBorder="1" applyAlignment="1" applyProtection="1">
      <alignment vertical="center"/>
    </xf>
    <xf numFmtId="42" fontId="26" fillId="0" borderId="6" xfId="0" applyNumberFormat="1" applyFont="1" applyFill="1" applyBorder="1" applyAlignment="1" applyProtection="1">
      <alignment vertical="center"/>
    </xf>
    <xf numFmtId="0" fontId="26" fillId="0" borderId="6" xfId="0" applyFont="1" applyFill="1" applyBorder="1" applyAlignment="1" applyProtection="1">
      <alignment vertical="center"/>
    </xf>
    <xf numFmtId="166" fontId="26" fillId="0" borderId="6" xfId="0" applyNumberFormat="1" applyFont="1" applyFill="1" applyBorder="1" applyAlignment="1" applyProtection="1">
      <alignment vertical="center"/>
    </xf>
    <xf numFmtId="0" fontId="26" fillId="0" borderId="6" xfId="0" applyFont="1" applyFill="1" applyBorder="1" applyAlignment="1" applyProtection="1">
      <alignment horizontal="center" vertical="center"/>
    </xf>
    <xf numFmtId="42" fontId="26" fillId="0" borderId="7" xfId="0" applyNumberFormat="1" applyFont="1" applyFill="1" applyBorder="1" applyAlignment="1" applyProtection="1">
      <alignment vertical="center"/>
    </xf>
    <xf numFmtId="0" fontId="26" fillId="0" borderId="7" xfId="0" applyFont="1" applyFill="1" applyBorder="1" applyAlignment="1" applyProtection="1">
      <alignment vertical="center"/>
    </xf>
    <xf numFmtId="167" fontId="26" fillId="0" borderId="7" xfId="0" applyNumberFormat="1" applyFont="1" applyFill="1" applyBorder="1" applyAlignment="1" applyProtection="1">
      <alignment vertical="center"/>
    </xf>
    <xf numFmtId="0" fontId="26" fillId="0" borderId="7" xfId="0" applyFont="1" applyFill="1" applyBorder="1" applyAlignment="1" applyProtection="1">
      <alignment horizontal="center" vertical="center"/>
    </xf>
    <xf numFmtId="41" fontId="26" fillId="0" borderId="0" xfId="0" applyNumberFormat="1" applyFont="1" applyFill="1" applyBorder="1" applyAlignment="1" applyProtection="1">
      <alignment vertical="center" wrapText="1"/>
    </xf>
    <xf numFmtId="166" fontId="26" fillId="0" borderId="0" xfId="0" applyNumberFormat="1" applyFont="1" applyFill="1" applyBorder="1" applyAlignment="1" applyProtection="1">
      <alignment vertical="center" wrapText="1"/>
    </xf>
    <xf numFmtId="167" fontId="26" fillId="0" borderId="6" xfId="0" applyNumberFormat="1" applyFont="1" applyFill="1" applyBorder="1" applyAlignment="1" applyProtection="1">
      <alignment vertical="center"/>
    </xf>
    <xf numFmtId="3" fontId="12" fillId="2" borderId="2" xfId="2" quotePrefix="1" applyNumberFormat="1" applyFont="1" applyFill="1" applyBorder="1" applyAlignment="1" applyProtection="1">
      <alignment horizontal="right" vertical="center"/>
      <protection locked="0"/>
    </xf>
    <xf numFmtId="3" fontId="12" fillId="4" borderId="2" xfId="2" quotePrefix="1" applyNumberFormat="1" applyFont="1" applyFill="1" applyBorder="1" applyAlignment="1" applyProtection="1">
      <alignment horizontal="right" vertical="center"/>
      <protection locked="0"/>
    </xf>
    <xf numFmtId="0" fontId="3" fillId="0" borderId="0" xfId="0" applyFont="1" applyFill="1" applyAlignment="1">
      <alignment vertical="center"/>
    </xf>
    <xf numFmtId="3" fontId="41" fillId="4" borderId="2" xfId="2" quotePrefix="1" applyNumberFormat="1" applyFont="1" applyFill="1" applyBorder="1" applyAlignment="1" applyProtection="1">
      <alignment horizontal="right" vertical="center"/>
      <protection locked="0"/>
    </xf>
    <xf numFmtId="3" fontId="41" fillId="2" borderId="2" xfId="2" quotePrefix="1" applyNumberFormat="1" applyFont="1" applyFill="1" applyBorder="1" applyAlignment="1" applyProtection="1">
      <alignment horizontal="right" vertical="center"/>
      <protection locked="0"/>
    </xf>
    <xf numFmtId="0" fontId="40" fillId="0" borderId="6" xfId="0" applyFont="1" applyBorder="1" applyAlignment="1" applyProtection="1">
      <alignment vertical="center" wrapText="1"/>
    </xf>
    <xf numFmtId="0" fontId="42" fillId="0" borderId="6" xfId="0" applyFont="1" applyBorder="1" applyAlignment="1" applyProtection="1">
      <alignment vertical="center"/>
    </xf>
    <xf numFmtId="0" fontId="3" fillId="0" borderId="6" xfId="0" applyFont="1" applyFill="1" applyBorder="1" applyAlignment="1" applyProtection="1">
      <alignment horizontal="left" vertical="center" wrapText="1" indent="1"/>
    </xf>
    <xf numFmtId="42" fontId="3" fillId="0" borderId="6" xfId="0" applyNumberFormat="1" applyFont="1" applyFill="1" applyBorder="1" applyAlignment="1" applyProtection="1">
      <alignment vertical="center"/>
    </xf>
    <xf numFmtId="0" fontId="3" fillId="0" borderId="6" xfId="0" applyFont="1" applyFill="1" applyBorder="1" applyAlignment="1" applyProtection="1">
      <alignment vertical="center"/>
    </xf>
    <xf numFmtId="166" fontId="3" fillId="0" borderId="6" xfId="0" applyNumberFormat="1" applyFont="1" applyFill="1" applyBorder="1" applyAlignment="1" applyProtection="1">
      <alignment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wrapText="1" indent="1"/>
    </xf>
    <xf numFmtId="0" fontId="3" fillId="0" borderId="7" xfId="0" applyFont="1" applyFill="1" applyBorder="1" applyAlignment="1" applyProtection="1">
      <alignment vertical="center"/>
    </xf>
    <xf numFmtId="167" fontId="3" fillId="0" borderId="7" xfId="0" applyNumberFormat="1" applyFont="1" applyFill="1" applyBorder="1" applyAlignment="1" applyProtection="1">
      <alignment vertical="center"/>
    </xf>
    <xf numFmtId="0" fontId="3" fillId="0" borderId="7"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41" fontId="3" fillId="0" borderId="0" xfId="0" applyNumberFormat="1" applyFont="1" applyFill="1" applyBorder="1" applyAlignment="1" applyProtection="1">
      <alignment vertical="center" wrapText="1"/>
    </xf>
    <xf numFmtId="0" fontId="3" fillId="0" borderId="0" xfId="0" applyFont="1" applyFill="1" applyAlignment="1" applyProtection="1">
      <alignment vertical="center"/>
    </xf>
    <xf numFmtId="166" fontId="3" fillId="0" borderId="0" xfId="0" applyNumberFormat="1" applyFont="1" applyFill="1" applyBorder="1" applyAlignment="1" applyProtection="1">
      <alignment vertical="center" wrapText="1"/>
    </xf>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0" fontId="40" fillId="0" borderId="6" xfId="0" applyFont="1" applyFill="1" applyBorder="1" applyAlignment="1" applyProtection="1">
      <alignment vertical="center" wrapText="1"/>
    </xf>
    <xf numFmtId="167" fontId="3" fillId="0" borderId="6" xfId="0" applyNumberFormat="1" applyFont="1" applyFill="1" applyBorder="1" applyAlignment="1" applyProtection="1">
      <alignment vertical="center"/>
    </xf>
    <xf numFmtId="42" fontId="3" fillId="0" borderId="7" xfId="0" applyNumberFormat="1" applyFont="1" applyFill="1" applyBorder="1" applyAlignment="1" applyProtection="1">
      <alignment vertical="center"/>
    </xf>
    <xf numFmtId="0" fontId="4" fillId="0" borderId="6" xfId="0" applyFont="1" applyFill="1" applyBorder="1" applyAlignment="1" applyProtection="1">
      <alignment horizontal="left" vertical="center" wrapText="1" indent="2"/>
    </xf>
    <xf numFmtId="0" fontId="3" fillId="0" borderId="6" xfId="0" applyFont="1" applyFill="1" applyBorder="1" applyAlignment="1" applyProtection="1">
      <alignment horizontal="left" vertical="center" indent="1"/>
    </xf>
    <xf numFmtId="0" fontId="25" fillId="0" borderId="6" xfId="0" applyFont="1" applyFill="1" applyBorder="1" applyAlignment="1" applyProtection="1">
      <alignment horizontal="left" vertical="center" indent="2"/>
    </xf>
    <xf numFmtId="0" fontId="25" fillId="0" borderId="7" xfId="0" applyFont="1" applyFill="1" applyBorder="1" applyAlignment="1" applyProtection="1">
      <alignment horizontal="left" vertical="center" wrapText="1" indent="2"/>
    </xf>
    <xf numFmtId="0" fontId="4" fillId="0" borderId="6" xfId="0" applyFont="1" applyFill="1" applyBorder="1" applyAlignment="1" applyProtection="1">
      <alignment horizontal="left" vertical="center" indent="3"/>
    </xf>
    <xf numFmtId="9" fontId="12" fillId="0" borderId="8" xfId="5" applyFont="1" applyFill="1" applyBorder="1" applyAlignment="1" applyProtection="1">
      <alignment vertical="center"/>
      <protection locked="0"/>
    </xf>
    <xf numFmtId="9" fontId="12" fillId="0" borderId="0" xfId="5" applyFont="1" applyFill="1" applyBorder="1" applyAlignment="1" applyProtection="1">
      <alignment vertical="center"/>
      <protection locked="0"/>
    </xf>
    <xf numFmtId="9" fontId="44" fillId="0" borderId="9" xfId="5" applyFont="1" applyFill="1" applyBorder="1" applyAlignment="1" applyProtection="1">
      <alignment vertical="top" wrapText="1"/>
      <protection locked="0"/>
    </xf>
    <xf numFmtId="0" fontId="12" fillId="0" borderId="0" xfId="0" applyFont="1" applyFill="1" applyBorder="1" applyAlignment="1" applyProtection="1">
      <alignment vertical="center"/>
      <protection locked="0"/>
    </xf>
    <xf numFmtId="0" fontId="3" fillId="0" borderId="8" xfId="0" applyFont="1" applyBorder="1" applyAlignment="1" applyProtection="1">
      <alignment vertical="center"/>
    </xf>
    <xf numFmtId="0" fontId="43" fillId="0" borderId="0" xfId="0" applyFont="1" applyBorder="1" applyAlignment="1" applyProtection="1">
      <alignment horizontal="left" vertical="center" wrapText="1"/>
    </xf>
    <xf numFmtId="0" fontId="0" fillId="0" borderId="10" xfId="0" applyBorder="1" applyAlignment="1" applyProtection="1">
      <alignment vertical="center"/>
    </xf>
    <xf numFmtId="0" fontId="8" fillId="0" borderId="8" xfId="0" applyFont="1" applyBorder="1" applyAlignment="1" applyProtection="1">
      <alignment horizontal="left" vertical="center" indent="1"/>
      <protection locked="0"/>
    </xf>
    <xf numFmtId="0" fontId="0" fillId="0" borderId="10" xfId="0" applyFill="1" applyBorder="1" applyAlignment="1" applyProtection="1">
      <alignment vertical="center"/>
    </xf>
    <xf numFmtId="0" fontId="37" fillId="0" borderId="0" xfId="0" applyFont="1" applyFill="1" applyBorder="1" applyAlignment="1" applyProtection="1">
      <alignment vertical="center" wrapText="1"/>
    </xf>
    <xf numFmtId="0" fontId="3" fillId="0" borderId="8" xfId="0" applyFont="1" applyBorder="1" applyAlignment="1" applyProtection="1">
      <alignment vertical="top"/>
    </xf>
    <xf numFmtId="0" fontId="14" fillId="0" borderId="0" xfId="0" applyFont="1" applyBorder="1" applyAlignment="1" applyProtection="1">
      <alignment horizontal="left"/>
    </xf>
    <xf numFmtId="0" fontId="27" fillId="0" borderId="10" xfId="0" applyFont="1" applyBorder="1" applyAlignment="1" applyProtection="1">
      <alignment vertical="center"/>
    </xf>
    <xf numFmtId="0" fontId="8" fillId="0" borderId="4" xfId="0" applyFont="1" applyBorder="1" applyAlignment="1" applyProtection="1">
      <alignment horizontal="left" vertical="center" indent="1"/>
      <protection locked="0"/>
    </xf>
    <xf numFmtId="0" fontId="36" fillId="0" borderId="8" xfId="0" applyFont="1" applyBorder="1" applyAlignment="1" applyProtection="1">
      <alignment horizontal="left" vertical="center"/>
    </xf>
    <xf numFmtId="0" fontId="0" fillId="0" borderId="8" xfId="0"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8" xfId="0" applyFont="1" applyBorder="1" applyAlignment="1" applyProtection="1">
      <alignment horizontal="left" vertical="center"/>
    </xf>
    <xf numFmtId="0" fontId="0" fillId="0" borderId="8" xfId="0" applyBorder="1" applyAlignment="1" applyProtection="1">
      <alignment vertical="center"/>
    </xf>
    <xf numFmtId="0" fontId="5" fillId="0" borderId="8"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8" fillId="0" borderId="0" xfId="0" applyFont="1" applyBorder="1" applyAlignment="1" applyProtection="1">
      <alignment vertical="center"/>
    </xf>
    <xf numFmtId="0" fontId="6" fillId="0" borderId="11" xfId="0" applyFont="1" applyFill="1" applyBorder="1" applyAlignment="1" applyProtection="1">
      <alignment horizontal="left" vertical="center"/>
    </xf>
    <xf numFmtId="0" fontId="5" fillId="0" borderId="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0" fillId="0" borderId="8" xfId="0" applyFill="1" applyBorder="1" applyAlignment="1" applyProtection="1">
      <alignment vertical="center"/>
    </xf>
    <xf numFmtId="0" fontId="4" fillId="0" borderId="8" xfId="0" applyFont="1" applyBorder="1" applyAlignment="1" applyProtection="1">
      <alignment horizontal="left" vertical="center" indent="1"/>
    </xf>
    <xf numFmtId="0" fontId="0" fillId="0" borderId="8" xfId="0" applyBorder="1" applyAlignment="1" applyProtection="1">
      <alignment horizontal="left" vertical="center" indent="1"/>
    </xf>
    <xf numFmtId="0" fontId="0" fillId="0" borderId="4" xfId="0" applyBorder="1" applyAlignment="1" applyProtection="1">
      <alignment horizontal="left" vertical="center" indent="1"/>
    </xf>
    <xf numFmtId="164" fontId="0" fillId="0" borderId="0" xfId="0" applyNumberFormat="1" applyBorder="1" applyAlignment="1" applyProtection="1">
      <alignment vertical="center"/>
    </xf>
    <xf numFmtId="0" fontId="27" fillId="0" borderId="0" xfId="0" applyFont="1" applyBorder="1" applyAlignment="1" applyProtection="1">
      <alignment vertical="center"/>
    </xf>
    <xf numFmtId="0" fontId="4" fillId="0" borderId="8" xfId="0" applyFont="1" applyBorder="1" applyAlignment="1" applyProtection="1">
      <alignment horizontal="left" vertical="center" indent="2"/>
    </xf>
    <xf numFmtId="0" fontId="28" fillId="0" borderId="8" xfId="0" applyNumberFormat="1" applyFont="1" applyFill="1" applyBorder="1" applyAlignment="1" applyProtection="1">
      <alignment horizontal="left" vertical="center" indent="1"/>
    </xf>
    <xf numFmtId="0" fontId="3" fillId="0" borderId="8" xfId="0" applyFont="1" applyBorder="1" applyAlignment="1" applyProtection="1">
      <alignment vertical="center" wrapText="1"/>
    </xf>
    <xf numFmtId="0" fontId="5" fillId="0" borderId="8" xfId="0" applyFont="1" applyBorder="1" applyAlignment="1" applyProtection="1">
      <alignment horizontal="left" vertical="center" indent="1"/>
    </xf>
    <xf numFmtId="0" fontId="11" fillId="0" borderId="0" xfId="0" applyFont="1" applyBorder="1" applyAlignment="1" applyProtection="1">
      <alignment vertical="center"/>
    </xf>
    <xf numFmtId="0" fontId="0" fillId="0" borderId="8" xfId="0" applyBorder="1" applyAlignment="1" applyProtection="1">
      <alignment horizontal="left" vertical="center"/>
    </xf>
    <xf numFmtId="6" fontId="0" fillId="0" borderId="0" xfId="0" applyNumberFormat="1" applyBorder="1" applyAlignment="1" applyProtection="1">
      <alignment vertical="center"/>
    </xf>
    <xf numFmtId="0" fontId="22" fillId="0" borderId="8"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indent="1"/>
    </xf>
    <xf numFmtId="168" fontId="0" fillId="0" borderId="0" xfId="0" applyNumberFormat="1" applyFill="1" applyBorder="1" applyAlignment="1" applyProtection="1">
      <alignment vertical="center"/>
    </xf>
    <xf numFmtId="0" fontId="5" fillId="0" borderId="4" xfId="0" applyFont="1" applyFill="1" applyBorder="1" applyAlignment="1" applyProtection="1">
      <alignment horizontal="left" vertical="center" wrapText="1" indent="1"/>
    </xf>
    <xf numFmtId="0" fontId="37" fillId="0" borderId="10" xfId="0" applyFont="1" applyFill="1" applyBorder="1" applyAlignment="1" applyProtection="1">
      <alignment vertical="center" wrapText="1"/>
    </xf>
    <xf numFmtId="168" fontId="5" fillId="0" borderId="0" xfId="0" applyNumberFormat="1"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26" fillId="0" borderId="11" xfId="0" applyFont="1" applyBorder="1" applyAlignment="1" applyProtection="1">
      <alignment vertical="center"/>
    </xf>
    <xf numFmtId="0" fontId="29" fillId="0" borderId="10" xfId="0" applyFont="1" applyBorder="1" applyAlignment="1" applyProtection="1">
      <alignment vertical="center"/>
    </xf>
    <xf numFmtId="0" fontId="22" fillId="0" borderId="12" xfId="0" applyFont="1" applyBorder="1" applyAlignment="1" applyProtection="1">
      <alignment vertical="center" wrapText="1"/>
    </xf>
    <xf numFmtId="0" fontId="26" fillId="0" borderId="12" xfId="0" applyFont="1" applyFill="1" applyBorder="1" applyAlignment="1" applyProtection="1">
      <alignment horizontal="left" vertical="center" wrapText="1" indent="1"/>
    </xf>
    <xf numFmtId="0" fontId="26" fillId="0" borderId="13" xfId="0" applyFont="1" applyFill="1" applyBorder="1" applyAlignment="1" applyProtection="1">
      <alignment horizontal="left" vertical="center" wrapText="1" indent="1"/>
    </xf>
    <xf numFmtId="0" fontId="29" fillId="0" borderId="8" xfId="0" applyFont="1" applyFill="1" applyBorder="1" applyAlignment="1" applyProtection="1">
      <alignment vertical="center" wrapText="1"/>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wrapText="1"/>
    </xf>
    <xf numFmtId="0" fontId="26" fillId="0" borderId="0" xfId="0" applyFont="1" applyFill="1" applyBorder="1" applyAlignment="1" applyProtection="1">
      <alignment vertical="center" wrapText="1"/>
    </xf>
    <xf numFmtId="0" fontId="22" fillId="0" borderId="12" xfId="0" applyFont="1" applyFill="1" applyBorder="1" applyAlignment="1" applyProtection="1">
      <alignment vertical="center" wrapText="1"/>
    </xf>
    <xf numFmtId="0" fontId="29" fillId="0" borderId="12" xfId="0" applyFont="1" applyFill="1" applyBorder="1" applyAlignment="1" applyProtection="1">
      <alignment horizontal="left" vertical="center" wrapText="1" indent="2"/>
    </xf>
    <xf numFmtId="0" fontId="26" fillId="0" borderId="12" xfId="0" applyFont="1" applyFill="1" applyBorder="1" applyAlignment="1" applyProtection="1">
      <alignment horizontal="left" vertical="center" indent="1"/>
    </xf>
    <xf numFmtId="0" fontId="39" fillId="0" borderId="12" xfId="0" applyFont="1" applyFill="1" applyBorder="1" applyAlignment="1" applyProtection="1">
      <alignment horizontal="left" vertical="center" indent="2"/>
    </xf>
    <xf numFmtId="0" fontId="39" fillId="0" borderId="13" xfId="0" applyFont="1" applyFill="1" applyBorder="1" applyAlignment="1" applyProtection="1">
      <alignment horizontal="left" vertical="center" wrapText="1" indent="2"/>
    </xf>
    <xf numFmtId="0" fontId="29" fillId="0" borderId="12" xfId="0" applyFont="1" applyFill="1" applyBorder="1" applyAlignment="1" applyProtection="1">
      <alignment horizontal="left" vertical="center" indent="3"/>
    </xf>
    <xf numFmtId="0" fontId="38" fillId="0" borderId="10" xfId="0" applyFont="1" applyBorder="1" applyAlignment="1" applyProtection="1">
      <alignment vertical="center"/>
    </xf>
    <xf numFmtId="0" fontId="4" fillId="0" borderId="8" xfId="0" applyFont="1" applyBorder="1" applyAlignment="1" applyProtection="1">
      <alignment vertical="center" wrapText="1"/>
    </xf>
    <xf numFmtId="0" fontId="4" fillId="0" borderId="0" xfId="0" applyFont="1" applyBorder="1" applyAlignment="1" applyProtection="1">
      <alignment vertical="center"/>
    </xf>
    <xf numFmtId="0" fontId="4" fillId="0" borderId="10" xfId="0" applyFont="1" applyBorder="1" applyAlignment="1" applyProtection="1">
      <alignment vertical="center"/>
    </xf>
    <xf numFmtId="42" fontId="4" fillId="0" borderId="10" xfId="0" applyNumberFormat="1" applyFont="1" applyBorder="1" applyAlignment="1" applyProtection="1">
      <alignment vertical="center"/>
    </xf>
    <xf numFmtId="0" fontId="4" fillId="0" borderId="8" xfId="0" applyFont="1" applyBorder="1" applyAlignment="1" applyProtection="1">
      <alignment vertical="center"/>
    </xf>
    <xf numFmtId="0" fontId="11" fillId="0" borderId="0" xfId="0" applyFont="1" applyBorder="1" applyAlignment="1" applyProtection="1">
      <alignment horizontal="left" vertical="center" indent="1"/>
    </xf>
    <xf numFmtId="0" fontId="0" fillId="0" borderId="0" xfId="0" applyBorder="1" applyProtection="1"/>
    <xf numFmtId="0" fontId="0" fillId="0" borderId="11" xfId="0" applyBorder="1" applyAlignment="1" applyProtection="1">
      <alignment vertical="center"/>
    </xf>
    <xf numFmtId="0" fontId="0" fillId="0" borderId="14" xfId="0" applyBorder="1" applyAlignment="1" applyProtection="1">
      <alignment vertical="center"/>
    </xf>
    <xf numFmtId="0" fontId="44" fillId="0" borderId="9" xfId="0" applyFont="1" applyFill="1" applyBorder="1" applyAlignment="1" applyProtection="1">
      <alignment horizontal="left" vertical="top" wrapText="1"/>
      <protection locked="0"/>
    </xf>
    <xf numFmtId="0" fontId="5" fillId="2" borderId="10" xfId="0" applyFont="1" applyFill="1" applyBorder="1" applyAlignment="1" applyProtection="1">
      <alignment vertical="center"/>
    </xf>
    <xf numFmtId="0" fontId="21" fillId="0" borderId="10" xfId="0" applyFont="1" applyFill="1" applyBorder="1" applyAlignment="1" applyProtection="1">
      <alignment vertical="center"/>
    </xf>
    <xf numFmtId="0" fontId="23" fillId="0" borderId="0" xfId="0" applyFont="1" applyFill="1" applyAlignment="1" applyProtection="1">
      <alignment vertical="center"/>
    </xf>
    <xf numFmtId="0" fontId="12" fillId="6" borderId="15" xfId="0" applyFont="1" applyFill="1" applyBorder="1" applyAlignment="1" applyProtection="1">
      <alignment vertical="center" wrapText="1"/>
    </xf>
    <xf numFmtId="4" fontId="4" fillId="6" borderId="3" xfId="0" applyNumberFormat="1" applyFont="1" applyFill="1" applyBorder="1" applyAlignment="1" applyProtection="1">
      <alignment vertical="center" wrapText="1"/>
    </xf>
    <xf numFmtId="42" fontId="4" fillId="6" borderId="3" xfId="0" applyNumberFormat="1" applyFont="1" applyFill="1" applyBorder="1" applyAlignment="1" applyProtection="1">
      <alignment vertical="center" wrapText="1"/>
    </xf>
    <xf numFmtId="168" fontId="12" fillId="6" borderId="2" xfId="0" applyNumberFormat="1" applyFont="1" applyFill="1" applyBorder="1" applyAlignment="1" applyProtection="1">
      <alignment vertical="center"/>
    </xf>
    <xf numFmtId="9" fontId="12" fillId="6" borderId="2" xfId="5" applyFont="1" applyFill="1" applyBorder="1" applyAlignment="1" applyProtection="1">
      <alignment vertical="center"/>
    </xf>
    <xf numFmtId="0" fontId="36" fillId="0" borderId="0" xfId="0" applyFont="1" applyBorder="1" applyAlignment="1" applyProtection="1">
      <alignment horizontal="left" vertical="center" wrapText="1"/>
    </xf>
    <xf numFmtId="0" fontId="36" fillId="0" borderId="0" xfId="0" applyFont="1" applyBorder="1" applyAlignment="1" applyProtection="1">
      <alignment horizontal="left" vertical="center"/>
    </xf>
    <xf numFmtId="0" fontId="45" fillId="0" borderId="0" xfId="0" applyFont="1" applyBorder="1" applyAlignment="1" applyProtection="1">
      <alignment vertical="center"/>
    </xf>
    <xf numFmtId="0" fontId="36" fillId="0" borderId="0" xfId="0" applyFont="1" applyBorder="1" applyAlignment="1" applyProtection="1">
      <alignment horizontal="left"/>
    </xf>
    <xf numFmtId="0" fontId="45" fillId="0" borderId="0" xfId="0" applyFont="1" applyFill="1" applyBorder="1" applyAlignment="1" applyProtection="1"/>
    <xf numFmtId="0" fontId="36" fillId="0" borderId="0" xfId="0" applyFont="1" applyBorder="1" applyAlignment="1" applyProtection="1">
      <alignment horizontal="left"/>
      <protection locked="0"/>
    </xf>
    <xf numFmtId="42" fontId="13" fillId="0" borderId="0" xfId="0" applyNumberFormat="1" applyFont="1" applyFill="1" applyBorder="1" applyAlignment="1" applyProtection="1">
      <alignment vertical="center" wrapText="1"/>
    </xf>
    <xf numFmtId="164" fontId="26" fillId="0" borderId="7" xfId="0" applyNumberFormat="1" applyFont="1" applyFill="1" applyBorder="1" applyAlignment="1" applyProtection="1">
      <alignment vertical="center"/>
    </xf>
    <xf numFmtId="164" fontId="26" fillId="0" borderId="6" xfId="0" applyNumberFormat="1" applyFont="1" applyFill="1" applyBorder="1" applyAlignment="1" applyProtection="1">
      <alignment vertical="center"/>
    </xf>
    <xf numFmtId="164" fontId="4" fillId="0" borderId="0" xfId="0" applyNumberFormat="1" applyFont="1" applyBorder="1" applyAlignment="1" applyProtection="1">
      <alignment vertical="center"/>
    </xf>
    <xf numFmtId="164" fontId="4" fillId="0" borderId="0" xfId="0" applyNumberFormat="1" applyFont="1" applyBorder="1" applyAlignment="1" applyProtection="1">
      <alignment vertical="center" wrapText="1"/>
    </xf>
    <xf numFmtId="164" fontId="12" fillId="6" borderId="3" xfId="0" applyNumberFormat="1" applyFont="1" applyFill="1" applyBorder="1" applyAlignment="1" applyProtection="1">
      <alignment vertical="center" wrapText="1"/>
    </xf>
    <xf numFmtId="7" fontId="26" fillId="0" borderId="7" xfId="0" applyNumberFormat="1" applyFont="1" applyFill="1" applyBorder="1" applyAlignment="1" applyProtection="1">
      <alignment vertical="center"/>
    </xf>
    <xf numFmtId="0" fontId="6" fillId="0" borderId="0" xfId="0" applyFont="1" applyFill="1" applyAlignment="1">
      <alignment horizontal="left" vertical="center" wrapText="1"/>
    </xf>
    <xf numFmtId="0" fontId="23" fillId="5" borderId="0" xfId="0" applyFont="1" applyFill="1" applyAlignment="1" applyProtection="1">
      <alignment vertical="center"/>
      <protection locked="0"/>
    </xf>
    <xf numFmtId="0" fontId="0" fillId="0" borderId="0" xfId="0" applyFill="1" applyAlignment="1">
      <alignment vertical="center"/>
    </xf>
    <xf numFmtId="0" fontId="4" fillId="0" borderId="8" xfId="0" applyFont="1" applyBorder="1" applyAlignment="1" applyProtection="1">
      <alignment horizontal="left" vertical="center" indent="3"/>
    </xf>
    <xf numFmtId="0" fontId="47" fillId="0" borderId="0" xfId="0" applyFont="1" applyFill="1" applyAlignment="1" applyProtection="1">
      <alignment vertical="center"/>
    </xf>
    <xf numFmtId="0" fontId="47" fillId="0" borderId="10" xfId="0" applyFont="1" applyFill="1" applyBorder="1" applyAlignment="1" applyProtection="1">
      <alignment vertical="center"/>
    </xf>
    <xf numFmtId="0" fontId="23" fillId="0" borderId="0" xfId="0" applyFont="1" applyAlignment="1" applyProtection="1">
      <alignment vertical="center"/>
      <protection locked="0" hidden="1"/>
    </xf>
    <xf numFmtId="0" fontId="11" fillId="0" borderId="0" xfId="0" applyFont="1" applyBorder="1" applyAlignment="1">
      <alignment horizontal="left" vertical="center" wrapText="1" indent="1"/>
    </xf>
    <xf numFmtId="1" fontId="12" fillId="3" borderId="2" xfId="0" applyNumberFormat="1" applyFont="1" applyFill="1" applyBorder="1" applyAlignment="1">
      <alignment vertical="center"/>
    </xf>
    <xf numFmtId="0" fontId="12" fillId="3" borderId="2" xfId="0" applyFont="1" applyFill="1" applyBorder="1" applyAlignment="1">
      <alignment vertical="center"/>
    </xf>
    <xf numFmtId="0" fontId="12" fillId="3" borderId="2" xfId="2" quotePrefix="1" applyNumberFormat="1" applyFont="1" applyFill="1" applyBorder="1" applyAlignment="1">
      <alignment horizontal="right" vertical="center"/>
    </xf>
    <xf numFmtId="166" fontId="12" fillId="3" borderId="2" xfId="2" quotePrefix="1" applyNumberFormat="1" applyFont="1" applyFill="1" applyBorder="1" applyAlignment="1">
      <alignment horizontal="right" vertical="center"/>
    </xf>
    <xf numFmtId="1" fontId="12" fillId="3" borderId="2" xfId="2" quotePrefix="1" applyNumberFormat="1" applyFont="1" applyFill="1" applyBorder="1" applyAlignment="1">
      <alignment horizontal="right" vertical="center"/>
    </xf>
    <xf numFmtId="9" fontId="12" fillId="3" borderId="2" xfId="5" quotePrefix="1" applyFont="1" applyFill="1" applyBorder="1" applyAlignment="1">
      <alignment horizontal="right" vertical="center"/>
    </xf>
    <xf numFmtId="169" fontId="12" fillId="3" borderId="2" xfId="2" quotePrefix="1" applyNumberFormat="1" applyFont="1" applyFill="1" applyBorder="1" applyAlignment="1">
      <alignment horizontal="right" vertical="center"/>
    </xf>
    <xf numFmtId="168" fontId="12" fillId="3" borderId="2" xfId="3" quotePrefix="1" applyNumberFormat="1" applyFont="1" applyFill="1" applyBorder="1" applyAlignment="1">
      <alignment horizontal="right" vertical="center"/>
    </xf>
    <xf numFmtId="3" fontId="12" fillId="3" borderId="2" xfId="2" quotePrefix="1" applyNumberFormat="1" applyFont="1" applyFill="1" applyBorder="1" applyAlignment="1" applyProtection="1">
      <alignment horizontal="right" vertical="center"/>
      <protection locked="0"/>
    </xf>
    <xf numFmtId="0" fontId="34" fillId="2" borderId="8" xfId="0" applyFont="1" applyFill="1" applyBorder="1" applyAlignment="1">
      <alignment vertical="center"/>
    </xf>
    <xf numFmtId="0" fontId="5" fillId="2" borderId="0" xfId="0" applyFont="1" applyFill="1" applyBorder="1" applyAlignment="1">
      <alignment vertical="center"/>
    </xf>
    <xf numFmtId="0" fontId="5" fillId="2" borderId="10" xfId="0" applyFont="1" applyFill="1" applyBorder="1" applyAlignment="1">
      <alignment vertical="center"/>
    </xf>
    <xf numFmtId="0" fontId="4" fillId="0" borderId="8" xfId="0" applyFont="1" applyBorder="1" applyAlignment="1">
      <alignment vertical="center"/>
    </xf>
    <xf numFmtId="1" fontId="4" fillId="0" borderId="0" xfId="0" applyNumberFormat="1" applyFont="1" applyBorder="1" applyAlignment="1">
      <alignment vertical="center"/>
    </xf>
    <xf numFmtId="0" fontId="4" fillId="0" borderId="10" xfId="0" applyFont="1" applyBorder="1" applyAlignment="1">
      <alignment vertical="center"/>
    </xf>
    <xf numFmtId="0" fontId="12" fillId="0" borderId="0" xfId="0" applyFont="1" applyBorder="1" applyAlignment="1">
      <alignment vertical="center"/>
    </xf>
    <xf numFmtId="0" fontId="7" fillId="0" borderId="10" xfId="0" applyFont="1" applyBorder="1" applyAlignment="1">
      <alignment vertical="center"/>
    </xf>
    <xf numFmtId="0" fontId="15" fillId="0" borderId="10" xfId="0" applyFont="1" applyBorder="1" applyAlignment="1">
      <alignment horizontal="left" vertical="center" indent="1"/>
    </xf>
    <xf numFmtId="0" fontId="4" fillId="0" borderId="8" xfId="0" applyFont="1" applyBorder="1" applyAlignment="1">
      <alignment vertical="center" wrapText="1"/>
    </xf>
    <xf numFmtId="0" fontId="0" fillId="0" borderId="8" xfId="0" applyBorder="1" applyAlignment="1">
      <alignment horizontal="left" indent="2"/>
    </xf>
    <xf numFmtId="0" fontId="15" fillId="0" borderId="10" xfId="0" applyFont="1" applyBorder="1" applyAlignment="1">
      <alignment vertical="center"/>
    </xf>
    <xf numFmtId="9" fontId="4" fillId="0" borderId="0" xfId="5" applyFont="1" applyBorder="1" applyAlignment="1">
      <alignment vertical="center"/>
    </xf>
    <xf numFmtId="0" fontId="0" fillId="0" borderId="8" xfId="0" applyBorder="1" applyAlignment="1">
      <alignment horizontal="left" vertical="center"/>
    </xf>
    <xf numFmtId="0" fontId="6" fillId="0" borderId="8" xfId="0" applyFont="1" applyBorder="1" applyAlignment="1">
      <alignment horizontal="left" vertical="center"/>
    </xf>
    <xf numFmtId="0" fontId="14" fillId="0" borderId="0" xfId="0" applyFont="1" applyBorder="1" applyAlignment="1">
      <alignment horizontal="left" vertical="center"/>
    </xf>
    <xf numFmtId="0" fontId="0" fillId="0" borderId="8" xfId="0" applyBorder="1" applyAlignment="1">
      <alignment horizontal="left" vertical="center" indent="1"/>
    </xf>
    <xf numFmtId="0" fontId="0" fillId="0" borderId="8" xfId="0" applyBorder="1" applyAlignment="1">
      <alignment horizontal="left" vertical="center" wrapText="1" indent="1"/>
    </xf>
    <xf numFmtId="0" fontId="11" fillId="0" borderId="0" xfId="0" applyFont="1" applyBorder="1" applyAlignment="1">
      <alignment horizontal="left" vertical="center" inden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24" fillId="5" borderId="0" xfId="0" applyFont="1" applyFill="1" applyBorder="1" applyAlignment="1" applyProtection="1">
      <alignment horizontal="left" vertical="center" wrapText="1"/>
      <protection locked="0"/>
    </xf>
    <xf numFmtId="0" fontId="13" fillId="0" borderId="0" xfId="0" applyFont="1" applyFill="1" applyBorder="1" applyAlignment="1">
      <alignment horizontal="left" vertical="center" wrapText="1"/>
    </xf>
    <xf numFmtId="0" fontId="3" fillId="0" borderId="8" xfId="0" applyFont="1" applyBorder="1" applyAlignment="1">
      <alignment vertical="center"/>
    </xf>
    <xf numFmtId="0" fontId="11" fillId="0" borderId="0" xfId="0" applyFont="1" applyBorder="1" applyAlignment="1">
      <alignment horizontal="left" vertical="center" indent="3"/>
    </xf>
    <xf numFmtId="0" fontId="15" fillId="0" borderId="0" xfId="0" applyFont="1" applyBorder="1" applyAlignment="1">
      <alignment vertical="center"/>
    </xf>
    <xf numFmtId="44" fontId="4" fillId="0" borderId="0" xfId="0" applyNumberFormat="1" applyFont="1" applyBorder="1" applyAlignment="1">
      <alignment vertical="center"/>
    </xf>
    <xf numFmtId="0" fontId="11" fillId="0" borderId="10" xfId="0" applyFont="1" applyBorder="1" applyAlignment="1">
      <alignment horizontal="left" vertical="center" indent="1"/>
    </xf>
    <xf numFmtId="42" fontId="3" fillId="0" borderId="0" xfId="0" applyNumberFormat="1" applyFont="1" applyBorder="1" applyAlignment="1">
      <alignment horizontal="center" vertical="center"/>
    </xf>
    <xf numFmtId="0" fontId="3" fillId="0" borderId="0" xfId="0" applyFont="1" applyBorder="1" applyAlignment="1">
      <alignment horizontal="center" vertical="center"/>
    </xf>
    <xf numFmtId="168" fontId="15" fillId="0" borderId="10" xfId="0" applyNumberFormat="1" applyFont="1" applyBorder="1" applyAlignment="1">
      <alignmen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168" fontId="15" fillId="0" borderId="0" xfId="0" applyNumberFormat="1" applyFont="1" applyBorder="1" applyAlignment="1">
      <alignment vertical="center"/>
    </xf>
    <xf numFmtId="168" fontId="5" fillId="0" borderId="0" xfId="0" applyNumberFormat="1" applyFont="1" applyBorder="1" applyAlignment="1">
      <alignment vertical="center"/>
    </xf>
    <xf numFmtId="0" fontId="4" fillId="0" borderId="8" xfId="0" applyFont="1" applyFill="1" applyBorder="1" applyAlignment="1">
      <alignment horizontal="left" vertical="center"/>
    </xf>
    <xf numFmtId="168" fontId="15" fillId="0" borderId="10" xfId="0" applyNumberFormat="1" applyFont="1" applyFill="1" applyBorder="1" applyAlignment="1">
      <alignment vertical="center"/>
    </xf>
    <xf numFmtId="0" fontId="24" fillId="0" borderId="0" xfId="0" applyFont="1" applyFill="1" applyBorder="1" applyAlignment="1">
      <alignment horizontal="left" vertical="center"/>
    </xf>
    <xf numFmtId="0" fontId="26" fillId="0" borderId="8" xfId="0" applyFont="1" applyBorder="1" applyAlignment="1">
      <alignment horizontal="left" vertical="center" wrapText="1"/>
    </xf>
    <xf numFmtId="0" fontId="26" fillId="0" borderId="8" xfId="0" applyFont="1" applyFill="1" applyBorder="1" applyAlignment="1">
      <alignment horizontal="left" vertical="center"/>
    </xf>
    <xf numFmtId="0" fontId="26" fillId="0" borderId="8" xfId="0" applyFont="1" applyBorder="1" applyAlignment="1">
      <alignment horizontal="left" vertical="center"/>
    </xf>
    <xf numFmtId="0" fontId="4" fillId="0" borderId="8" xfId="0" applyFont="1" applyBorder="1" applyAlignment="1">
      <alignment horizontal="left" vertical="center" indent="1"/>
    </xf>
    <xf numFmtId="3" fontId="4" fillId="0" borderId="0" xfId="0" applyNumberFormat="1" applyFont="1" applyBorder="1" applyAlignment="1">
      <alignment vertical="center"/>
    </xf>
    <xf numFmtId="0" fontId="13" fillId="0" borderId="0" xfId="0" applyFont="1" applyBorder="1" applyAlignment="1">
      <alignment vertical="center"/>
    </xf>
    <xf numFmtId="0" fontId="40" fillId="0" borderId="8" xfId="0" applyFont="1" applyFill="1" applyBorder="1" applyAlignment="1">
      <alignment vertical="center"/>
    </xf>
    <xf numFmtId="0" fontId="3" fillId="0" borderId="0" xfId="0" applyFont="1" applyBorder="1" applyAlignment="1">
      <alignment vertical="center"/>
    </xf>
    <xf numFmtId="0" fontId="3" fillId="0" borderId="8" xfId="0" applyFont="1" applyFill="1" applyBorder="1" applyAlignment="1">
      <alignment vertical="center"/>
    </xf>
    <xf numFmtId="0" fontId="4" fillId="0" borderId="8" xfId="0" applyFont="1" applyFill="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3" fontId="5" fillId="0" borderId="0" xfId="0" applyNumberFormat="1" applyFont="1" applyBorder="1" applyAlignment="1">
      <alignment vertical="center"/>
    </xf>
    <xf numFmtId="0" fontId="4" fillId="0" borderId="11" xfId="0" applyFont="1" applyFill="1" applyBorder="1" applyAlignment="1">
      <alignment vertical="center"/>
    </xf>
    <xf numFmtId="0" fontId="4" fillId="0" borderId="1" xfId="0" applyFont="1" applyBorder="1" applyAlignment="1">
      <alignment vertical="center"/>
    </xf>
    <xf numFmtId="0" fontId="4" fillId="0" borderId="14" xfId="0" applyFont="1" applyBorder="1" applyAlignment="1">
      <alignment vertical="center"/>
    </xf>
    <xf numFmtId="0" fontId="37" fillId="0" borderId="0" xfId="0" applyFont="1" applyFill="1" applyBorder="1" applyAlignment="1" applyProtection="1">
      <alignment horizontal="left" vertical="center" wrapText="1"/>
    </xf>
    <xf numFmtId="0" fontId="37" fillId="0" borderId="10" xfId="0" applyFont="1" applyFill="1" applyBorder="1" applyAlignment="1" applyProtection="1">
      <alignment horizontal="left" vertical="center" wrapText="1"/>
    </xf>
    <xf numFmtId="0" fontId="3" fillId="0" borderId="6"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8" fillId="0" borderId="8" xfId="0" applyFont="1" applyFill="1" applyBorder="1" applyAlignment="1">
      <alignment horizontal="left" vertical="center" indent="1"/>
    </xf>
    <xf numFmtId="0" fontId="5" fillId="0" borderId="8" xfId="0" applyFont="1" applyFill="1" applyBorder="1" applyAlignment="1" applyProtection="1">
      <alignment horizontal="left" vertical="center" wrapText="1" indent="2"/>
    </xf>
    <xf numFmtId="0" fontId="8" fillId="0" borderId="16" xfId="0" applyFont="1" applyFill="1" applyBorder="1" applyAlignment="1" applyProtection="1">
      <alignment vertical="center" wrapText="1"/>
    </xf>
    <xf numFmtId="0" fontId="5" fillId="0" borderId="8" xfId="0" applyFont="1" applyBorder="1" applyAlignment="1" applyProtection="1">
      <alignment horizontal="left" vertical="center" wrapText="1" indent="1"/>
    </xf>
    <xf numFmtId="0" fontId="49" fillId="7" borderId="0" xfId="0" applyFont="1" applyFill="1" applyAlignment="1">
      <alignment vertical="center"/>
    </xf>
    <xf numFmtId="0" fontId="50" fillId="7" borderId="0" xfId="0" applyFont="1" applyFill="1" applyAlignment="1">
      <alignment vertical="center"/>
    </xf>
    <xf numFmtId="0" fontId="51" fillId="0" borderId="0" xfId="0" applyFont="1"/>
    <xf numFmtId="168" fontId="26" fillId="0" borderId="6" xfId="0" applyNumberFormat="1" applyFont="1" applyFill="1" applyBorder="1" applyAlignment="1" applyProtection="1">
      <alignment vertical="center"/>
    </xf>
    <xf numFmtId="0" fontId="3" fillId="0" borderId="8" xfId="0" applyFont="1" applyFill="1" applyBorder="1" applyAlignment="1" applyProtection="1">
      <alignment horizontal="right" vertical="center" wrapText="1"/>
    </xf>
    <xf numFmtId="0" fontId="49" fillId="0" borderId="0" xfId="0" applyFont="1" applyFill="1" applyAlignment="1">
      <alignment vertical="center"/>
    </xf>
    <xf numFmtId="0" fontId="50" fillId="0" borderId="0" xfId="0" applyFont="1" applyFill="1" applyAlignment="1">
      <alignment vertical="center"/>
    </xf>
    <xf numFmtId="0" fontId="51" fillId="0" borderId="0" xfId="0" applyFont="1" applyFill="1"/>
    <xf numFmtId="0" fontId="52" fillId="0" borderId="0" xfId="0" applyFont="1" applyFill="1" applyAlignment="1">
      <alignment vertical="center"/>
    </xf>
    <xf numFmtId="0" fontId="51" fillId="0" borderId="0" xfId="0" quotePrefix="1" applyFont="1" applyFill="1" applyAlignment="1">
      <alignment vertical="center"/>
    </xf>
    <xf numFmtId="14" fontId="3" fillId="8" borderId="23" xfId="0" applyNumberFormat="1" applyFont="1" applyFill="1" applyBorder="1" applyAlignment="1" applyProtection="1">
      <alignment horizontal="left" vertical="center" wrapText="1"/>
    </xf>
    <xf numFmtId="14" fontId="51" fillId="0" borderId="0" xfId="0" applyNumberFormat="1" applyFont="1" applyFill="1" applyAlignment="1">
      <alignment vertical="center"/>
    </xf>
    <xf numFmtId="0" fontId="53" fillId="0" borderId="0"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wrapText="1"/>
    </xf>
    <xf numFmtId="0" fontId="37" fillId="0" borderId="10"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13" fillId="0" borderId="0" xfId="0" applyFont="1" applyFill="1" applyAlignment="1">
      <alignment horizontal="center" vertical="center" wrapText="1"/>
    </xf>
    <xf numFmtId="0" fontId="2" fillId="0" borderId="18"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34" fillId="2" borderId="8" xfId="0" applyFont="1" applyFill="1" applyBorder="1" applyAlignment="1" applyProtection="1">
      <alignment horizontal="left" vertical="center"/>
    </xf>
    <xf numFmtId="0" fontId="34" fillId="2" borderId="0" xfId="0" applyFont="1" applyFill="1" applyBorder="1" applyAlignment="1" applyProtection="1">
      <alignment horizontal="left" vertical="center"/>
    </xf>
    <xf numFmtId="168" fontId="12" fillId="4" borderId="15" xfId="3" applyNumberFormat="1" applyFont="1" applyFill="1" applyBorder="1" applyAlignment="1" applyProtection="1">
      <alignment horizontal="right" vertical="center"/>
      <protection locked="0"/>
    </xf>
    <xf numFmtId="168" fontId="12" fillId="4" borderId="3" xfId="3" applyNumberFormat="1" applyFont="1" applyFill="1" applyBorder="1" applyAlignment="1" applyProtection="1">
      <alignment horizontal="right" vertical="center"/>
      <protection locked="0"/>
    </xf>
    <xf numFmtId="168" fontId="12" fillId="4" borderId="19" xfId="3" applyNumberFormat="1" applyFont="1" applyFill="1" applyBorder="1" applyAlignment="1" applyProtection="1">
      <alignment horizontal="right" vertical="center"/>
      <protection locked="0"/>
    </xf>
    <xf numFmtId="0" fontId="12" fillId="4" borderId="2" xfId="0" applyFont="1" applyFill="1" applyBorder="1" applyAlignment="1" applyProtection="1">
      <alignment horizontal="right" vertical="center"/>
      <protection locked="0"/>
    </xf>
    <xf numFmtId="168" fontId="35" fillId="0" borderId="5" xfId="3" applyNumberFormat="1" applyFont="1" applyFill="1" applyBorder="1" applyAlignment="1" applyProtection="1">
      <alignment horizontal="center" vertical="center"/>
    </xf>
    <xf numFmtId="0" fontId="12" fillId="4" borderId="2" xfId="0" applyNumberFormat="1" applyFont="1" applyFill="1" applyBorder="1" applyAlignment="1" applyProtection="1">
      <alignment horizontal="right" vertical="center"/>
      <protection locked="0"/>
    </xf>
    <xf numFmtId="168" fontId="28" fillId="5" borderId="8" xfId="3" applyNumberFormat="1" applyFont="1" applyFill="1" applyBorder="1" applyAlignment="1" applyProtection="1">
      <alignment horizontal="center" vertical="center"/>
    </xf>
    <xf numFmtId="168" fontId="28" fillId="5" borderId="0" xfId="3" applyNumberFormat="1" applyFont="1" applyFill="1" applyBorder="1" applyAlignment="1" applyProtection="1">
      <alignment horizontal="center" vertical="center"/>
    </xf>
    <xf numFmtId="168" fontId="28" fillId="5" borderId="10" xfId="3" applyNumberFormat="1" applyFont="1" applyFill="1" applyBorder="1" applyAlignment="1" applyProtection="1">
      <alignment horizontal="center" vertical="center"/>
    </xf>
    <xf numFmtId="0" fontId="46" fillId="7" borderId="20" xfId="0" applyFont="1" applyFill="1" applyBorder="1" applyAlignment="1" applyProtection="1">
      <alignment horizontal="center" vertical="center"/>
    </xf>
    <xf numFmtId="0" fontId="46" fillId="7" borderId="5" xfId="0" applyFont="1" applyFill="1" applyBorder="1" applyAlignment="1" applyProtection="1">
      <alignment horizontal="center" vertical="center"/>
    </xf>
    <xf numFmtId="0" fontId="46" fillId="7" borderId="21" xfId="0" applyFont="1" applyFill="1" applyBorder="1" applyAlignment="1" applyProtection="1">
      <alignment horizontal="center" vertical="center"/>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4" fillId="2" borderId="24" xfId="0" applyFont="1" applyFill="1" applyBorder="1" applyAlignment="1" applyProtection="1">
      <alignment horizontal="left" vertical="center"/>
    </xf>
    <xf numFmtId="0" fontId="34" fillId="2" borderId="25" xfId="0" applyFont="1" applyFill="1" applyBorder="1" applyAlignment="1" applyProtection="1">
      <alignment horizontal="left" vertical="center"/>
    </xf>
    <xf numFmtId="0" fontId="34" fillId="2" borderId="26" xfId="0" applyFont="1" applyFill="1" applyBorder="1" applyAlignment="1" applyProtection="1">
      <alignment horizontal="left" vertical="center"/>
    </xf>
    <xf numFmtId="168" fontId="26" fillId="4" borderId="15" xfId="3" applyNumberFormat="1" applyFont="1" applyFill="1" applyBorder="1" applyAlignment="1" applyProtection="1">
      <alignment horizontal="right" vertical="center"/>
      <protection locked="0"/>
    </xf>
    <xf numFmtId="168" fontId="26" fillId="4" borderId="3" xfId="3" applyNumberFormat="1" applyFont="1" applyFill="1" applyBorder="1" applyAlignment="1" applyProtection="1">
      <alignment horizontal="right" vertical="center"/>
      <protection locked="0"/>
    </xf>
    <xf numFmtId="168" fontId="26" fillId="4" borderId="19" xfId="3" applyNumberFormat="1" applyFont="1" applyFill="1" applyBorder="1" applyAlignment="1" applyProtection="1">
      <alignment horizontal="right" vertical="center"/>
      <protection locked="0"/>
    </xf>
    <xf numFmtId="168" fontId="12" fillId="4" borderId="2" xfId="3" applyNumberFormat="1" applyFont="1" applyFill="1" applyBorder="1" applyAlignment="1" applyProtection="1">
      <alignment horizontal="center" vertical="center"/>
      <protection locked="0"/>
    </xf>
    <xf numFmtId="0" fontId="22" fillId="0" borderId="8"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9" fontId="12" fillId="4" borderId="15" xfId="5" applyFont="1" applyFill="1" applyBorder="1" applyAlignment="1" applyProtection="1">
      <alignment horizontal="right" vertical="center"/>
      <protection locked="0"/>
    </xf>
    <xf numFmtId="9" fontId="12" fillId="4" borderId="3" xfId="5" applyFont="1" applyFill="1" applyBorder="1" applyAlignment="1" applyProtection="1">
      <alignment horizontal="right" vertical="center"/>
      <protection locked="0"/>
    </xf>
    <xf numFmtId="9" fontId="12" fillId="4" borderId="19" xfId="5" applyFont="1" applyFill="1" applyBorder="1" applyAlignment="1" applyProtection="1">
      <alignment horizontal="right" vertical="center"/>
      <protection locked="0"/>
    </xf>
    <xf numFmtId="0" fontId="14" fillId="0" borderId="0" xfId="0" applyFont="1" applyBorder="1" applyAlignment="1" applyProtection="1">
      <alignment horizontal="center" vertical="center"/>
    </xf>
    <xf numFmtId="0" fontId="21" fillId="0" borderId="8" xfId="0" applyFont="1" applyFill="1" applyBorder="1" applyAlignment="1">
      <alignment horizontal="left" vertical="center" wrapText="1" indent="1"/>
    </xf>
    <xf numFmtId="0" fontId="21" fillId="0" borderId="0" xfId="0" applyFont="1" applyFill="1" applyBorder="1" applyAlignment="1">
      <alignment horizontal="left" vertical="center" wrapText="1" indent="1"/>
    </xf>
    <xf numFmtId="0" fontId="21" fillId="0" borderId="10" xfId="0" applyFont="1" applyFill="1" applyBorder="1" applyAlignment="1">
      <alignment horizontal="left" vertical="center" wrapText="1" indent="1"/>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46" fillId="7" borderId="20" xfId="0" applyFont="1" applyFill="1" applyBorder="1" applyAlignment="1">
      <alignment horizontal="center" vertical="center"/>
    </xf>
    <xf numFmtId="0" fontId="46" fillId="7" borderId="5" xfId="0" applyFont="1" applyFill="1" applyBorder="1" applyAlignment="1">
      <alignment horizontal="center" vertical="center"/>
    </xf>
    <xf numFmtId="0" fontId="46" fillId="7" borderId="21" xfId="0" applyFont="1" applyFill="1" applyBorder="1" applyAlignment="1">
      <alignment horizontal="center" vertical="center"/>
    </xf>
    <xf numFmtId="0" fontId="21" fillId="3" borderId="8"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11" fillId="0" borderId="8" xfId="0" applyFont="1" applyBorder="1" applyAlignment="1">
      <alignment horizontal="left" vertical="center" wrapText="1" indent="1"/>
    </xf>
    <xf numFmtId="0" fontId="11" fillId="0" borderId="10" xfId="0" applyFont="1" applyBorder="1" applyAlignment="1">
      <alignment horizontal="left" vertical="center" wrapText="1" indent="1"/>
    </xf>
    <xf numFmtId="0" fontId="28" fillId="0" borderId="0" xfId="0" applyFont="1" applyFill="1" applyBorder="1" applyAlignment="1">
      <alignment horizontal="left" vertical="center" wrapText="1" inden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48"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0" fontId="48" fillId="0" borderId="8"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0" xfId="0" applyFont="1" applyFill="1" applyBorder="1" applyAlignment="1">
      <alignment horizontal="left" vertical="top" wrapText="1" indent="1"/>
    </xf>
    <xf numFmtId="0" fontId="30" fillId="0" borderId="0" xfId="0" applyFont="1" applyAlignment="1">
      <alignment horizontal="left" wrapText="1" indent="1"/>
    </xf>
    <xf numFmtId="0" fontId="30" fillId="0" borderId="0" xfId="0" applyFont="1" applyAlignment="1">
      <alignment horizontal="left" vertical="top" wrapText="1" indent="1"/>
    </xf>
    <xf numFmtId="0" fontId="21" fillId="0" borderId="0" xfId="0" applyFont="1" applyFill="1" applyAlignment="1">
      <alignment horizontal="left" vertical="center" wrapText="1"/>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0" fillId="0" borderId="22" xfId="0" applyBorder="1" applyAlignment="1">
      <alignment horizontal="center"/>
    </xf>
    <xf numFmtId="0" fontId="33" fillId="0" borderId="0" xfId="0" applyFont="1" applyAlignment="1">
      <alignment horizontal="left"/>
    </xf>
  </cellXfs>
  <cellStyles count="6">
    <cellStyle name="arial" xfId="1" xr:uid="{00000000-0005-0000-0000-000000000000}"/>
    <cellStyle name="Comma" xfId="2" builtinId="3"/>
    <cellStyle name="Currency" xfId="3" builtinId="4"/>
    <cellStyle name="Normal" xfId="0" builtinId="0"/>
    <cellStyle name="Normal_Calculator" xfId="4" xr:uid="{00000000-0005-0000-0000-000004000000}"/>
    <cellStyle name="Percent" xfId="5"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32835820895517"/>
          <c:y val="0.42152558665040607"/>
          <c:w val="0.16417910447761189"/>
          <c:h val="0.24663731133800304"/>
        </c:manualLayout>
      </c:layout>
      <c:pie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D428-46E0-AEBC-847A6DC391A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D428-46E0-AEBC-847A6DC391A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D428-46E0-AEBC-847A6DC391AE}"/>
              </c:ext>
            </c:extLst>
          </c:dPt>
          <c:dLbls>
            <c:dLbl>
              <c:idx val="0"/>
              <c:layout>
                <c:manualLayout>
                  <c:x val="1.9651662945116947E-2"/>
                  <c:y val="-8.0802733594815504E-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428-46E0-AEBC-847A6DC391AE}"/>
                </c:ext>
              </c:extLst>
            </c:dLbl>
            <c:dLbl>
              <c:idx val="1"/>
              <c:layout>
                <c:manualLayout>
                  <c:x val="7.7113644376542688E-3"/>
                  <c:y val="1.094362802100832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428-46E0-AEBC-847A6DC391AE}"/>
                </c:ext>
              </c:extLst>
            </c:dLbl>
            <c:dLbl>
              <c:idx val="2"/>
              <c:layout>
                <c:manualLayout>
                  <c:x val="2.5169898538802044E-2"/>
                  <c:y val="-9.31677996716803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428-46E0-AEBC-847A6DC391AE}"/>
                </c:ext>
              </c:extLst>
            </c:dLbl>
            <c:dLbl>
              <c:idx val="3"/>
              <c:layout>
                <c:manualLayout>
                  <c:x val="1.8535981509773973E-2"/>
                  <c:y val="-4.322945406714572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428-46E0-AEBC-847A6DC391AE}"/>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Training!$B$15:$B$18</c:f>
              <c:strCache>
                <c:ptCount val="4"/>
                <c:pt idx="0">
                  <c:v>Facilitated no workshops</c:v>
                </c:pt>
                <c:pt idx="1">
                  <c:v>Facilitated 1 workshop</c:v>
                </c:pt>
                <c:pt idx="2">
                  <c:v>Facilitated 2 workshops</c:v>
                </c:pt>
                <c:pt idx="3">
                  <c:v>Facilitated 3+ workshops</c:v>
                </c:pt>
              </c:strCache>
            </c:strRef>
          </c:cat>
          <c:val>
            <c:numRef>
              <c:f>Training!$C$15:$C$18</c:f>
              <c:numCache>
                <c:formatCode>0</c:formatCode>
                <c:ptCount val="4"/>
                <c:pt idx="0">
                  <c:v>0</c:v>
                </c:pt>
                <c:pt idx="1">
                  <c:v>0</c:v>
                </c:pt>
                <c:pt idx="2">
                  <c:v>0</c:v>
                </c:pt>
                <c:pt idx="3">
                  <c:v>0</c:v>
                </c:pt>
              </c:numCache>
            </c:numRef>
          </c:val>
          <c:extLst>
            <c:ext xmlns:c16="http://schemas.microsoft.com/office/drawing/2014/chart" uri="{C3380CC4-5D6E-409C-BE32-E72D297353CC}">
              <c16:uniqueId val="{00000004-D428-46E0-AEBC-847A6DC391AE}"/>
            </c:ext>
          </c:extLst>
        </c:ser>
        <c:dLbls>
          <c:showLegendKey val="0"/>
          <c:showVal val="0"/>
          <c:showCatName val="0"/>
          <c:showSerName val="0"/>
          <c:showPercent val="1"/>
          <c:showBubbleSize val="0"/>
          <c:showLeaderLines val="1"/>
        </c:dLbls>
        <c:firstSliceAng val="0"/>
      </c:pieChart>
      <c:spPr>
        <a:noFill/>
        <a:ln w="25400">
          <a:noFill/>
        </a:ln>
      </c:spPr>
    </c:plotArea>
    <c:legend>
      <c:legendPos val="r"/>
      <c:layout>
        <c:manualLayout>
          <c:xMode val="edge"/>
          <c:yMode val="edge"/>
          <c:x val="0.47164179104477638"/>
          <c:y val="0.3183863473636061"/>
          <c:w val="0.31940298507462905"/>
          <c:h val="0.4529157899116066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Spin" dx="15" fmlaLink="$C$34" max="30000" min="2" page="10" val="2"/>
</file>

<file path=xl/ctrlProps/ctrlProp4.xml><?xml version="1.0" encoding="utf-8"?>
<formControlPr xmlns="http://schemas.microsoft.com/office/spreadsheetml/2009/9/main" objectType="Radio" checked="Checked" firstButton="1" fmlaLink="$E$3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E$69"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619125</xdr:colOff>
      <xdr:row>0</xdr:row>
      <xdr:rowOff>95250</xdr:rowOff>
    </xdr:from>
    <xdr:to>
      <xdr:col>11</xdr:col>
      <xdr:colOff>133350</xdr:colOff>
      <xdr:row>7</xdr:row>
      <xdr:rowOff>123825</xdr:rowOff>
    </xdr:to>
    <xdr:sp macro="" textlink="">
      <xdr:nvSpPr>
        <xdr:cNvPr id="12289" name="Text Box 1">
          <a:extLst>
            <a:ext uri="{FF2B5EF4-FFF2-40B4-BE49-F238E27FC236}">
              <a16:creationId xmlns:a16="http://schemas.microsoft.com/office/drawing/2014/main" id="{00000000-0008-0000-0000-000001300000}"/>
            </a:ext>
          </a:extLst>
        </xdr:cNvPr>
        <xdr:cNvSpPr txBox="1">
          <a:spLocks noChangeArrowheads="1"/>
        </xdr:cNvSpPr>
      </xdr:nvSpPr>
      <xdr:spPr bwMode="auto">
        <a:xfrm>
          <a:off x="1304925" y="95250"/>
          <a:ext cx="6372225" cy="1162050"/>
        </a:xfrm>
        <a:prstGeom prst="rect">
          <a:avLst/>
        </a:prstGeom>
        <a:solidFill>
          <a:srgbClr val="FFFFFF"/>
        </a:solidFill>
        <a:ln w="9525">
          <a:solidFill>
            <a:srgbClr val="000000"/>
          </a:solidFill>
          <a:miter lim="800000"/>
          <a:headEnd/>
          <a:tailEnd/>
        </a:ln>
      </xdr:spPr>
    </xdr:sp>
    <xdr:clientData/>
  </xdr:twoCellAnchor>
  <xdr:twoCellAnchor>
    <xdr:from>
      <xdr:col>1</xdr:col>
      <xdr:colOff>66675</xdr:colOff>
      <xdr:row>9</xdr:row>
      <xdr:rowOff>47625</xdr:rowOff>
    </xdr:from>
    <xdr:to>
      <xdr:col>12</xdr:col>
      <xdr:colOff>19050</xdr:colOff>
      <xdr:row>42</xdr:row>
      <xdr:rowOff>114300</xdr:rowOff>
    </xdr:to>
    <xdr:sp macro="" textlink="">
      <xdr:nvSpPr>
        <xdr:cNvPr id="12290" name="Text Box 2">
          <a:extLst>
            <a:ext uri="{FF2B5EF4-FFF2-40B4-BE49-F238E27FC236}">
              <a16:creationId xmlns:a16="http://schemas.microsoft.com/office/drawing/2014/main" id="{00000000-0008-0000-0000-000002300000}"/>
            </a:ext>
          </a:extLst>
        </xdr:cNvPr>
        <xdr:cNvSpPr txBox="1">
          <a:spLocks noChangeArrowheads="1"/>
        </xdr:cNvSpPr>
      </xdr:nvSpPr>
      <xdr:spPr bwMode="auto">
        <a:xfrm>
          <a:off x="752475" y="1504950"/>
          <a:ext cx="7496175" cy="541020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en-US" sz="1000" b="1" i="0" strike="noStrike">
              <a:solidFill>
                <a:srgbClr val="000000"/>
              </a:solidFill>
              <a:latin typeface="Tahoma"/>
              <a:cs typeface="Tahoma"/>
            </a:rPr>
            <a:t>The National Council on Aging (NCOA) sponsored The Lewin Group, Inc. (Lewin) to develop this Calculator to help organizations better understand and manage the costs of administering their Chronic Disease Self Management Programs (CDSMP). By entering your organization’s costs and CDSMP program data, you can use the Calculator to produce estimated “per participant” and “per workshop” costs, as well as evaluate the impact of individual program components on your total expenses. We encourage organizations to use this Calculator to deliver your programs in an efficient manner, and at a reasonable cost. </a:t>
          </a:r>
        </a:p>
        <a:p>
          <a:pPr algn="ctr" rtl="1">
            <a:defRPr sz="1000"/>
          </a:pPr>
          <a:endParaRPr lang="en-US" sz="1000" b="1" i="0" strike="noStrike">
            <a:solidFill>
              <a:srgbClr val="000000"/>
            </a:solidFill>
            <a:latin typeface="Tahoma"/>
            <a:cs typeface="Tahoma"/>
          </a:endParaRPr>
        </a:p>
        <a:p>
          <a:pPr algn="ctr" rtl="1">
            <a:defRPr sz="1000"/>
          </a:pPr>
          <a:r>
            <a:rPr lang="en-US" sz="1000" b="1" i="0" strike="noStrike">
              <a:solidFill>
                <a:srgbClr val="000000"/>
              </a:solidFill>
              <a:latin typeface="Tahoma"/>
              <a:cs typeface="Tahoma"/>
            </a:rPr>
            <a:t>The Calculator will work for all community-based, CDSMP-related programs: the Positive Self-Management Program (HIV), and English and Spanish versions of Chronic Disease, Arthritis, and Diabetes Self-Management Programs. To use this Calculator, you will need to assemble all of your costs: CDSMP Personnel/Program Administration; Marketing and Recruitment; Master and Workshop Leader Training; and CDSMP Workshop. Various program costs can be saved individually on your computer and printed, so you can compare different strategies and targets. </a:t>
          </a:r>
        </a:p>
        <a:p>
          <a:pPr algn="ctr" rtl="1">
            <a:defRPr sz="1000"/>
          </a:pPr>
          <a:endParaRPr lang="en-US" sz="1000" b="1" i="0" strike="noStrike">
            <a:solidFill>
              <a:srgbClr val="000000"/>
            </a:solidFill>
            <a:latin typeface="Tahoma"/>
            <a:cs typeface="Tahoma"/>
          </a:endParaRPr>
        </a:p>
        <a:p>
          <a:pPr algn="ctr" rtl="1">
            <a:defRPr sz="1000"/>
          </a:pPr>
          <a:r>
            <a:rPr lang="en-US" sz="1000" b="1" i="0" strike="noStrike">
              <a:solidFill>
                <a:srgbClr val="000000"/>
              </a:solidFill>
              <a:latin typeface="Tahoma"/>
              <a:cs typeface="Tahoma"/>
            </a:rPr>
            <a:t>NCOA makes the CDSMP Calculator (The Calculator) available under the following conditions: The Calculator may be downloaded for specific individual applications by organizations and personal use, providing the following notice is included: The Calculator or any modifications or adaptations may not be reproduced, sold, or used for commercial purposes without the specific permission of NCOA.</a:t>
          </a:r>
        </a:p>
        <a:p>
          <a:pPr algn="ctr" rtl="1">
            <a:defRPr sz="1000"/>
          </a:pPr>
          <a:endParaRPr lang="en-US" sz="1000" b="1" i="0" strike="noStrike">
            <a:solidFill>
              <a:srgbClr val="000000"/>
            </a:solidFill>
            <a:latin typeface="Tahoma"/>
            <a:cs typeface="Tahoma"/>
          </a:endParaRPr>
        </a:p>
        <a:p>
          <a:pPr algn="ctr" rtl="1">
            <a:defRPr sz="1000"/>
          </a:pPr>
          <a:r>
            <a:rPr lang="en-US" sz="1000" b="1" i="0" strike="noStrike">
              <a:solidFill>
                <a:srgbClr val="000000"/>
              </a:solidFill>
              <a:latin typeface="Tahoma"/>
              <a:cs typeface="Tahoma"/>
            </a:rPr>
            <a:t>NCOA is not responsible for any decisions made by organizations using The Calculator. NCOA expects that information derived from The Calculator will be considered as potential contributions to broader organizational decision making processes and that organizations will consult other sources in formulating their decisions. NCOA makes no warranty, expressed or implied, regarding the completeness, accuracy, or currency of any information provided through The Calculator. In no event will NCOA, Lewin, or any organization partnering in the dissemination of The Calculator be liable for any decision that is made based solely on the information contained in or provided by The Calculator. NCOA, Lewin, and any organization partnering in the dissemination of The Calculator are not liable for any damages, including consequential, special, punitive, or exemplary damages resulting from use of The Calculator or any of the information contained therein. </a:t>
          </a:r>
        </a:p>
        <a:p>
          <a:pPr algn="ctr" rtl="1">
            <a:defRPr sz="1000"/>
          </a:pPr>
          <a:endParaRPr lang="en-US" sz="1000" b="0" i="1" strike="noStrike">
            <a:solidFill>
              <a:srgbClr val="000000"/>
            </a:solidFill>
            <a:latin typeface="Georgia"/>
          </a:endParaRPr>
        </a:p>
        <a:p>
          <a:pPr algn="ctr" rtl="1">
            <a:defRPr sz="1000"/>
          </a:pPr>
          <a:r>
            <a:rPr lang="en-US" sz="1000" b="0" i="1" strike="noStrike">
              <a:solidFill>
                <a:srgbClr val="000000"/>
              </a:solidFill>
              <a:latin typeface="Georgia"/>
            </a:rPr>
            <a:t>Copyright Pending.</a:t>
          </a:r>
        </a:p>
      </xdr:txBody>
    </xdr:sp>
    <xdr:clientData/>
  </xdr:twoCellAnchor>
  <xdr:twoCellAnchor>
    <xdr:from>
      <xdr:col>5</xdr:col>
      <xdr:colOff>9525</xdr:colOff>
      <xdr:row>5</xdr:row>
      <xdr:rowOff>66675</xdr:rowOff>
    </xdr:from>
    <xdr:to>
      <xdr:col>11</xdr:col>
      <xdr:colOff>333375</xdr:colOff>
      <xdr:row>7</xdr:row>
      <xdr:rowOff>57150</xdr:rowOff>
    </xdr:to>
    <xdr:sp macro="" textlink="">
      <xdr:nvSpPr>
        <xdr:cNvPr id="12291" name="Text Box 3">
          <a:extLst>
            <a:ext uri="{FF2B5EF4-FFF2-40B4-BE49-F238E27FC236}">
              <a16:creationId xmlns:a16="http://schemas.microsoft.com/office/drawing/2014/main" id="{00000000-0008-0000-0000-000003300000}"/>
            </a:ext>
          </a:extLst>
        </xdr:cNvPr>
        <xdr:cNvSpPr txBox="1">
          <a:spLocks noChangeArrowheads="1"/>
        </xdr:cNvSpPr>
      </xdr:nvSpPr>
      <xdr:spPr bwMode="auto">
        <a:xfrm>
          <a:off x="3438525" y="876300"/>
          <a:ext cx="4438650" cy="314325"/>
        </a:xfrm>
        <a:prstGeom prst="rect">
          <a:avLst/>
        </a:prstGeom>
        <a:solidFill>
          <a:srgbClr val="FFFFFF">
            <a:alpha val="0"/>
          </a:srgbClr>
        </a:solidFill>
        <a:ln w="9525">
          <a:noFill/>
          <a:miter lim="800000"/>
          <a:headEnd/>
          <a:tailEnd/>
        </a:ln>
      </xdr:spPr>
      <xdr:txBody>
        <a:bodyPr vertOverflow="clip" wrap="square" lIns="36576" tIns="41148" rIns="36576" bIns="0" anchor="t" upright="1"/>
        <a:lstStyle/>
        <a:p>
          <a:pPr algn="ctr" rtl="1">
            <a:defRPr sz="1000"/>
          </a:pPr>
          <a:r>
            <a:rPr lang="en-US" sz="1800" b="1" i="1" strike="noStrike">
              <a:solidFill>
                <a:srgbClr val="008000"/>
              </a:solidFill>
              <a:latin typeface="Book Antiqua"/>
            </a:rPr>
            <a:t>February 2010</a:t>
          </a:r>
        </a:p>
      </xdr:txBody>
    </xdr:sp>
    <xdr:clientData/>
  </xdr:twoCellAnchor>
  <xdr:twoCellAnchor>
    <xdr:from>
      <xdr:col>5</xdr:col>
      <xdr:colOff>314325</xdr:colOff>
      <xdr:row>1</xdr:row>
      <xdr:rowOff>76200</xdr:rowOff>
    </xdr:from>
    <xdr:to>
      <xdr:col>11</xdr:col>
      <xdr:colOff>66675</xdr:colOff>
      <xdr:row>5</xdr:row>
      <xdr:rowOff>85725</xdr:rowOff>
    </xdr:to>
    <xdr:sp macro="" textlink="">
      <xdr:nvSpPr>
        <xdr:cNvPr id="12292" name="Text Box 4">
          <a:extLst>
            <a:ext uri="{FF2B5EF4-FFF2-40B4-BE49-F238E27FC236}">
              <a16:creationId xmlns:a16="http://schemas.microsoft.com/office/drawing/2014/main" id="{00000000-0008-0000-0000-000004300000}"/>
            </a:ext>
          </a:extLst>
        </xdr:cNvPr>
        <xdr:cNvSpPr txBox="1">
          <a:spLocks noChangeArrowheads="1"/>
        </xdr:cNvSpPr>
      </xdr:nvSpPr>
      <xdr:spPr bwMode="auto">
        <a:xfrm>
          <a:off x="3743325" y="238125"/>
          <a:ext cx="3867150" cy="657225"/>
        </a:xfrm>
        <a:prstGeom prst="rect">
          <a:avLst/>
        </a:prstGeom>
        <a:solidFill>
          <a:srgbClr val="FFFFFF">
            <a:alpha val="0"/>
          </a:srgbClr>
        </a:solidFill>
        <a:ln w="9525">
          <a:noFill/>
          <a:miter lim="800000"/>
          <a:headEnd/>
          <a:tailEnd/>
        </a:ln>
      </xdr:spPr>
      <xdr:txBody>
        <a:bodyPr vertOverflow="clip" wrap="square" lIns="36576" tIns="41148" rIns="36576" bIns="0" anchor="t" upright="1"/>
        <a:lstStyle/>
        <a:p>
          <a:pPr algn="ctr" rtl="1">
            <a:defRPr sz="1000"/>
          </a:pPr>
          <a:r>
            <a:rPr lang="en-US" sz="1800" b="1" i="1" strike="noStrike">
              <a:solidFill>
                <a:srgbClr val="000080"/>
              </a:solidFill>
              <a:latin typeface="Book Antiqua"/>
            </a:rPr>
            <a:t>Chronic Disease Self-Management </a:t>
          </a:r>
        </a:p>
        <a:p>
          <a:pPr algn="ctr" rtl="1">
            <a:defRPr sz="1000"/>
          </a:pPr>
          <a:r>
            <a:rPr lang="en-US" sz="1800" b="1" i="1" strike="noStrike">
              <a:solidFill>
                <a:srgbClr val="000080"/>
              </a:solidFill>
              <a:latin typeface="Book Antiqua"/>
            </a:rPr>
            <a:t>Cost  &amp; Training Calculators</a:t>
          </a:r>
        </a:p>
      </xdr:txBody>
    </xdr:sp>
    <xdr:clientData/>
  </xdr:twoCellAnchor>
  <xdr:twoCellAnchor editAs="oneCell">
    <xdr:from>
      <xdr:col>2</xdr:col>
      <xdr:colOff>285750</xdr:colOff>
      <xdr:row>1</xdr:row>
      <xdr:rowOff>47625</xdr:rowOff>
    </xdr:from>
    <xdr:to>
      <xdr:col>4</xdr:col>
      <xdr:colOff>333375</xdr:colOff>
      <xdr:row>7</xdr:row>
      <xdr:rowOff>9525</xdr:rowOff>
    </xdr:to>
    <xdr:pic>
      <xdr:nvPicPr>
        <xdr:cNvPr id="12300" name="Picture 12">
          <a:extLst>
            <a:ext uri="{FF2B5EF4-FFF2-40B4-BE49-F238E27FC236}">
              <a16:creationId xmlns:a16="http://schemas.microsoft.com/office/drawing/2014/main" id="{00000000-0008-0000-0000-00000C3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57350" y="209550"/>
          <a:ext cx="1847850" cy="933450"/>
        </a:xfrm>
        <a:prstGeom prst="rect">
          <a:avLst/>
        </a:prstGeom>
        <a:noFill/>
        <a:ln w="1">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0</xdr:row>
          <xdr:rowOff>114300</xdr:rowOff>
        </xdr:from>
        <xdr:to>
          <xdr:col>10</xdr:col>
          <xdr:colOff>1114425</xdr:colOff>
          <xdr:row>0</xdr:row>
          <xdr:rowOff>323850</xdr:rowOff>
        </xdr:to>
        <xdr:sp macro="" textlink="">
          <xdr:nvSpPr>
            <xdr:cNvPr id="4160" name="Button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700" b="0" i="0" u="none" strike="noStrike" baseline="0">
                  <a:solidFill>
                    <a:srgbClr val="000000"/>
                  </a:solidFill>
                  <a:latin typeface="Arial"/>
                  <a:cs typeface="Arial"/>
                </a:rPr>
                <a:t>Load example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0</xdr:row>
          <xdr:rowOff>114300</xdr:rowOff>
        </xdr:from>
        <xdr:to>
          <xdr:col>9</xdr:col>
          <xdr:colOff>1009650</xdr:colOff>
          <xdr:row>0</xdr:row>
          <xdr:rowOff>323850</xdr:rowOff>
        </xdr:to>
        <xdr:sp macro="" textlink="">
          <xdr:nvSpPr>
            <xdr:cNvPr id="4161" name="Button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700" b="0" i="0" u="none" strike="noStrike" baseline="0">
                  <a:solidFill>
                    <a:srgbClr val="000000"/>
                  </a:solidFill>
                  <a:latin typeface="Arial"/>
                  <a:cs typeface="Arial"/>
                </a:rPr>
                <a:t>Clear Input Data</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66675</xdr:colOff>
      <xdr:row>7</xdr:row>
      <xdr:rowOff>171450</xdr:rowOff>
    </xdr:from>
    <xdr:to>
      <xdr:col>7</xdr:col>
      <xdr:colOff>409575</xdr:colOff>
      <xdr:row>19</xdr:row>
      <xdr:rowOff>0</xdr:rowOff>
    </xdr:to>
    <xdr:graphicFrame macro="">
      <xdr:nvGraphicFramePr>
        <xdr:cNvPr id="5139" name="Chart 19">
          <a:extLst>
            <a:ext uri="{FF2B5EF4-FFF2-40B4-BE49-F238E27FC236}">
              <a16:creationId xmlns:a16="http://schemas.microsoft.com/office/drawing/2014/main" id="{00000000-0008-0000-0200-000013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171450</xdr:colOff>
      <xdr:row>70</xdr:row>
      <xdr:rowOff>104775</xdr:rowOff>
    </xdr:from>
    <xdr:to>
      <xdr:col>3</xdr:col>
      <xdr:colOff>733425</xdr:colOff>
      <xdr:row>70</xdr:row>
      <xdr:rowOff>104775</xdr:rowOff>
    </xdr:to>
    <xdr:sp macro="" textlink="">
      <xdr:nvSpPr>
        <xdr:cNvPr id="5211" name="Line 91">
          <a:extLst>
            <a:ext uri="{FF2B5EF4-FFF2-40B4-BE49-F238E27FC236}">
              <a16:creationId xmlns:a16="http://schemas.microsoft.com/office/drawing/2014/main" id="{00000000-0008-0000-0200-00005B140000}"/>
            </a:ext>
          </a:extLst>
        </xdr:cNvPr>
        <xdr:cNvSpPr>
          <a:spLocks noChangeShapeType="1"/>
        </xdr:cNvSpPr>
      </xdr:nvSpPr>
      <xdr:spPr bwMode="auto">
        <a:xfrm>
          <a:off x="3448050" y="15525750"/>
          <a:ext cx="561975" cy="0"/>
        </a:xfrm>
        <a:prstGeom prst="line">
          <a:avLst/>
        </a:prstGeom>
        <a:noFill/>
        <a:ln w="9525">
          <a:solidFill>
            <a:srgbClr val="000000"/>
          </a:solidFill>
          <a:round/>
          <a:headEnd/>
          <a:tailEnd type="triangle" w="med" len="med"/>
        </a:ln>
      </xdr:spPr>
    </xdr:sp>
    <xdr:clientData/>
  </xdr:twoCellAnchor>
  <xdr:twoCellAnchor>
    <xdr:from>
      <xdr:col>3</xdr:col>
      <xdr:colOff>171450</xdr:colOff>
      <xdr:row>73</xdr:row>
      <xdr:rowOff>95250</xdr:rowOff>
    </xdr:from>
    <xdr:to>
      <xdr:col>3</xdr:col>
      <xdr:colOff>733425</xdr:colOff>
      <xdr:row>73</xdr:row>
      <xdr:rowOff>95250</xdr:rowOff>
    </xdr:to>
    <xdr:sp macro="" textlink="">
      <xdr:nvSpPr>
        <xdr:cNvPr id="5212" name="Line 92">
          <a:extLst>
            <a:ext uri="{FF2B5EF4-FFF2-40B4-BE49-F238E27FC236}">
              <a16:creationId xmlns:a16="http://schemas.microsoft.com/office/drawing/2014/main" id="{00000000-0008-0000-0200-00005C140000}"/>
            </a:ext>
          </a:extLst>
        </xdr:cNvPr>
        <xdr:cNvSpPr>
          <a:spLocks noChangeShapeType="1"/>
        </xdr:cNvSpPr>
      </xdr:nvSpPr>
      <xdr:spPr bwMode="auto">
        <a:xfrm>
          <a:off x="3448050" y="16068675"/>
          <a:ext cx="561975" cy="0"/>
        </a:xfrm>
        <a:prstGeom prst="line">
          <a:avLst/>
        </a:prstGeom>
        <a:noFill/>
        <a:ln w="9525">
          <a:solidFill>
            <a:srgbClr val="000000"/>
          </a:solidFill>
          <a:round/>
          <a:headEnd/>
          <a:tailEnd type="triangle" w="med" len="med"/>
        </a:ln>
      </xdr:spPr>
    </xdr:sp>
    <xdr:clientData/>
  </xdr:twoCellAnchor>
  <xdr:twoCellAnchor>
    <xdr:from>
      <xdr:col>3</xdr:col>
      <xdr:colOff>171450</xdr:colOff>
      <xdr:row>76</xdr:row>
      <xdr:rowOff>95250</xdr:rowOff>
    </xdr:from>
    <xdr:to>
      <xdr:col>3</xdr:col>
      <xdr:colOff>733425</xdr:colOff>
      <xdr:row>76</xdr:row>
      <xdr:rowOff>95250</xdr:rowOff>
    </xdr:to>
    <xdr:sp macro="" textlink="">
      <xdr:nvSpPr>
        <xdr:cNvPr id="5213" name="Line 93">
          <a:extLst>
            <a:ext uri="{FF2B5EF4-FFF2-40B4-BE49-F238E27FC236}">
              <a16:creationId xmlns:a16="http://schemas.microsoft.com/office/drawing/2014/main" id="{00000000-0008-0000-0200-00005D140000}"/>
            </a:ext>
          </a:extLst>
        </xdr:cNvPr>
        <xdr:cNvSpPr>
          <a:spLocks noChangeShapeType="1"/>
        </xdr:cNvSpPr>
      </xdr:nvSpPr>
      <xdr:spPr bwMode="auto">
        <a:xfrm>
          <a:off x="3448050" y="16621125"/>
          <a:ext cx="561975" cy="0"/>
        </a:xfrm>
        <a:prstGeom prst="line">
          <a:avLst/>
        </a:prstGeom>
        <a:noFill/>
        <a:ln w="9525">
          <a:solidFill>
            <a:srgbClr val="000000"/>
          </a:solidFill>
          <a:round/>
          <a:headEnd/>
          <a:tailEnd type="triangle" w="med" len="med"/>
        </a:ln>
      </xdr:spPr>
    </xdr:sp>
    <xdr:clientData/>
  </xdr:twoCellAnchor>
  <xdr:twoCellAnchor>
    <xdr:from>
      <xdr:col>3</xdr:col>
      <xdr:colOff>171450</xdr:colOff>
      <xdr:row>82</xdr:row>
      <xdr:rowOff>104775</xdr:rowOff>
    </xdr:from>
    <xdr:to>
      <xdr:col>3</xdr:col>
      <xdr:colOff>733425</xdr:colOff>
      <xdr:row>82</xdr:row>
      <xdr:rowOff>104775</xdr:rowOff>
    </xdr:to>
    <xdr:sp macro="" textlink="">
      <xdr:nvSpPr>
        <xdr:cNvPr id="5216" name="Line 96">
          <a:extLst>
            <a:ext uri="{FF2B5EF4-FFF2-40B4-BE49-F238E27FC236}">
              <a16:creationId xmlns:a16="http://schemas.microsoft.com/office/drawing/2014/main" id="{00000000-0008-0000-0200-000060140000}"/>
            </a:ext>
          </a:extLst>
        </xdr:cNvPr>
        <xdr:cNvSpPr>
          <a:spLocks noChangeShapeType="1"/>
        </xdr:cNvSpPr>
      </xdr:nvSpPr>
      <xdr:spPr bwMode="auto">
        <a:xfrm>
          <a:off x="3448050" y="17078325"/>
          <a:ext cx="561975" cy="0"/>
        </a:xfrm>
        <a:prstGeom prst="line">
          <a:avLst/>
        </a:prstGeom>
        <a:noFill/>
        <a:ln w="9525">
          <a:solidFill>
            <a:srgbClr val="000000"/>
          </a:solidFill>
          <a:round/>
          <a:headEnd/>
          <a:tailEnd type="triangle" w="med" len="med"/>
        </a:ln>
      </xdr:spPr>
    </xdr:sp>
    <xdr:clientData/>
  </xdr:twoCellAnchor>
  <xdr:twoCellAnchor>
    <xdr:from>
      <xdr:col>3</xdr:col>
      <xdr:colOff>171450</xdr:colOff>
      <xdr:row>79</xdr:row>
      <xdr:rowOff>95250</xdr:rowOff>
    </xdr:from>
    <xdr:to>
      <xdr:col>3</xdr:col>
      <xdr:colOff>733425</xdr:colOff>
      <xdr:row>79</xdr:row>
      <xdr:rowOff>95250</xdr:rowOff>
    </xdr:to>
    <xdr:sp macro="" textlink="">
      <xdr:nvSpPr>
        <xdr:cNvPr id="5217" name="Line 97">
          <a:extLst>
            <a:ext uri="{FF2B5EF4-FFF2-40B4-BE49-F238E27FC236}">
              <a16:creationId xmlns:a16="http://schemas.microsoft.com/office/drawing/2014/main" id="{00000000-0008-0000-0200-000061140000}"/>
            </a:ext>
          </a:extLst>
        </xdr:cNvPr>
        <xdr:cNvSpPr>
          <a:spLocks noChangeShapeType="1"/>
        </xdr:cNvSpPr>
      </xdr:nvSpPr>
      <xdr:spPr bwMode="auto">
        <a:xfrm>
          <a:off x="3448050" y="17078325"/>
          <a:ext cx="561975" cy="0"/>
        </a:xfrm>
        <a:prstGeom prst="line">
          <a:avLst/>
        </a:prstGeom>
        <a:noFill/>
        <a:ln w="9525">
          <a:solidFill>
            <a:srgbClr val="000000"/>
          </a:solidFill>
          <a:round/>
          <a:headEnd/>
          <a:tailEnd type="triangle" w="med" len="med"/>
        </a:ln>
      </xdr:spPr>
    </xdr:sp>
    <xdr:clientData/>
  </xdr:twoCellAnchor>
  <xdr:twoCellAnchor>
    <xdr:from>
      <xdr:col>3</xdr:col>
      <xdr:colOff>171450</xdr:colOff>
      <xdr:row>84</xdr:row>
      <xdr:rowOff>95250</xdr:rowOff>
    </xdr:from>
    <xdr:to>
      <xdr:col>3</xdr:col>
      <xdr:colOff>733425</xdr:colOff>
      <xdr:row>84</xdr:row>
      <xdr:rowOff>95250</xdr:rowOff>
    </xdr:to>
    <xdr:sp macro="" textlink="">
      <xdr:nvSpPr>
        <xdr:cNvPr id="5218" name="Line 98">
          <a:extLst>
            <a:ext uri="{FF2B5EF4-FFF2-40B4-BE49-F238E27FC236}">
              <a16:creationId xmlns:a16="http://schemas.microsoft.com/office/drawing/2014/main" id="{00000000-0008-0000-0200-000062140000}"/>
            </a:ext>
          </a:extLst>
        </xdr:cNvPr>
        <xdr:cNvSpPr>
          <a:spLocks noChangeShapeType="1"/>
        </xdr:cNvSpPr>
      </xdr:nvSpPr>
      <xdr:spPr bwMode="auto">
        <a:xfrm>
          <a:off x="3448050" y="17078325"/>
          <a:ext cx="561975" cy="0"/>
        </a:xfrm>
        <a:prstGeom prst="line">
          <a:avLst/>
        </a:prstGeom>
        <a:noFill/>
        <a:ln w="9525">
          <a:solidFill>
            <a:srgbClr val="000000"/>
          </a:solidFill>
          <a:round/>
          <a:headEnd/>
          <a:tailEnd type="triangle" w="med" len="med"/>
        </a:ln>
      </xdr:spPr>
    </xdr:sp>
    <xdr:clientData/>
  </xdr:twoCellAnchor>
  <xdr:twoCellAnchor>
    <xdr:from>
      <xdr:col>3</xdr:col>
      <xdr:colOff>171450</xdr:colOff>
      <xdr:row>93</xdr:row>
      <xdr:rowOff>104775</xdr:rowOff>
    </xdr:from>
    <xdr:to>
      <xdr:col>3</xdr:col>
      <xdr:colOff>733425</xdr:colOff>
      <xdr:row>93</xdr:row>
      <xdr:rowOff>104775</xdr:rowOff>
    </xdr:to>
    <xdr:sp macro="" textlink="">
      <xdr:nvSpPr>
        <xdr:cNvPr id="5220" name="Line 100">
          <a:extLst>
            <a:ext uri="{FF2B5EF4-FFF2-40B4-BE49-F238E27FC236}">
              <a16:creationId xmlns:a16="http://schemas.microsoft.com/office/drawing/2014/main" id="{00000000-0008-0000-0200-000064140000}"/>
            </a:ext>
          </a:extLst>
        </xdr:cNvPr>
        <xdr:cNvSpPr>
          <a:spLocks noChangeShapeType="1"/>
        </xdr:cNvSpPr>
      </xdr:nvSpPr>
      <xdr:spPr bwMode="auto">
        <a:xfrm>
          <a:off x="3448050" y="17078325"/>
          <a:ext cx="561975" cy="0"/>
        </a:xfrm>
        <a:prstGeom prst="line">
          <a:avLst/>
        </a:prstGeom>
        <a:noFill/>
        <a:ln w="9525">
          <a:solidFill>
            <a:srgbClr val="000000"/>
          </a:solidFill>
          <a:round/>
          <a:headEnd/>
          <a:tailEnd type="triangle" w="med" len="med"/>
        </a:ln>
      </xdr:spPr>
    </xdr:sp>
    <xdr:clientData/>
  </xdr:twoCellAnchor>
  <xdr:twoCellAnchor>
    <xdr:from>
      <xdr:col>3</xdr:col>
      <xdr:colOff>171450</xdr:colOff>
      <xdr:row>90</xdr:row>
      <xdr:rowOff>95250</xdr:rowOff>
    </xdr:from>
    <xdr:to>
      <xdr:col>3</xdr:col>
      <xdr:colOff>733425</xdr:colOff>
      <xdr:row>90</xdr:row>
      <xdr:rowOff>95250</xdr:rowOff>
    </xdr:to>
    <xdr:sp macro="" textlink="">
      <xdr:nvSpPr>
        <xdr:cNvPr id="5221" name="Line 101">
          <a:extLst>
            <a:ext uri="{FF2B5EF4-FFF2-40B4-BE49-F238E27FC236}">
              <a16:creationId xmlns:a16="http://schemas.microsoft.com/office/drawing/2014/main" id="{00000000-0008-0000-0200-000065140000}"/>
            </a:ext>
          </a:extLst>
        </xdr:cNvPr>
        <xdr:cNvSpPr>
          <a:spLocks noChangeShapeType="1"/>
        </xdr:cNvSpPr>
      </xdr:nvSpPr>
      <xdr:spPr bwMode="auto">
        <a:xfrm>
          <a:off x="3448050" y="17078325"/>
          <a:ext cx="561975" cy="0"/>
        </a:xfrm>
        <a:prstGeom prst="line">
          <a:avLst/>
        </a:prstGeom>
        <a:noFill/>
        <a:ln w="9525">
          <a:solidFill>
            <a:srgbClr val="000000"/>
          </a:solidFill>
          <a:round/>
          <a:headEnd/>
          <a:tailEnd type="triangle" w="med" len="med"/>
        </a:ln>
      </xdr:spPr>
    </xdr:sp>
    <xdr:clientData/>
  </xdr:twoCellAnchor>
  <xdr:twoCellAnchor>
    <xdr:from>
      <xdr:col>3</xdr:col>
      <xdr:colOff>171450</xdr:colOff>
      <xdr:row>87</xdr:row>
      <xdr:rowOff>95250</xdr:rowOff>
    </xdr:from>
    <xdr:to>
      <xdr:col>3</xdr:col>
      <xdr:colOff>733425</xdr:colOff>
      <xdr:row>87</xdr:row>
      <xdr:rowOff>95250</xdr:rowOff>
    </xdr:to>
    <xdr:sp macro="" textlink="">
      <xdr:nvSpPr>
        <xdr:cNvPr id="5222" name="Line 102">
          <a:extLst>
            <a:ext uri="{FF2B5EF4-FFF2-40B4-BE49-F238E27FC236}">
              <a16:creationId xmlns:a16="http://schemas.microsoft.com/office/drawing/2014/main" id="{00000000-0008-0000-0200-000066140000}"/>
            </a:ext>
          </a:extLst>
        </xdr:cNvPr>
        <xdr:cNvSpPr>
          <a:spLocks noChangeShapeType="1"/>
        </xdr:cNvSpPr>
      </xdr:nvSpPr>
      <xdr:spPr bwMode="auto">
        <a:xfrm>
          <a:off x="3448050" y="17078325"/>
          <a:ext cx="561975" cy="0"/>
        </a:xfrm>
        <a:prstGeom prst="line">
          <a:avLst/>
        </a:prstGeom>
        <a:noFill/>
        <a:ln w="9525">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xdr:from>
          <xdr:col>3</xdr:col>
          <xdr:colOff>9525</xdr:colOff>
          <xdr:row>33</xdr:row>
          <xdr:rowOff>9525</xdr:rowOff>
        </xdr:from>
        <xdr:to>
          <xdr:col>3</xdr:col>
          <xdr:colOff>219075</xdr:colOff>
          <xdr:row>33</xdr:row>
          <xdr:rowOff>238125</xdr:rowOff>
        </xdr:to>
        <xdr:sp macro="" textlink="">
          <xdr:nvSpPr>
            <xdr:cNvPr id="5136" name="Spinner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29</xdr:row>
          <xdr:rowOff>190500</xdr:rowOff>
        </xdr:from>
        <xdr:to>
          <xdr:col>2</xdr:col>
          <xdr:colOff>857250</xdr:colOff>
          <xdr:row>30</xdr:row>
          <xdr:rowOff>180975</xdr:rowOff>
        </xdr:to>
        <xdr:sp macro="" textlink="">
          <xdr:nvSpPr>
            <xdr:cNvPr id="5166" name="Option Button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Number of Workshop Leaders Trained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30</xdr:row>
          <xdr:rowOff>152400</xdr:rowOff>
        </xdr:from>
        <xdr:to>
          <xdr:col>2</xdr:col>
          <xdr:colOff>504825</xdr:colOff>
          <xdr:row>31</xdr:row>
          <xdr:rowOff>142875</xdr:rowOff>
        </xdr:to>
        <xdr:sp macro="" textlink="">
          <xdr:nvSpPr>
            <xdr:cNvPr id="5167" name="Option Button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Number of CDSMP Workshop Participants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xdr:row>
          <xdr:rowOff>104775</xdr:rowOff>
        </xdr:from>
        <xdr:to>
          <xdr:col>7</xdr:col>
          <xdr:colOff>238125</xdr:colOff>
          <xdr:row>32</xdr:row>
          <xdr:rowOff>114300</xdr:rowOff>
        </xdr:to>
        <xdr:sp macro="" textlink="">
          <xdr:nvSpPr>
            <xdr:cNvPr id="5168" name="Group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Please select which data element you would like to vary: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31</xdr:row>
          <xdr:rowOff>123825</xdr:rowOff>
        </xdr:from>
        <xdr:to>
          <xdr:col>2</xdr:col>
          <xdr:colOff>457200</xdr:colOff>
          <xdr:row>32</xdr:row>
          <xdr:rowOff>28575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Cost per Participant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68</xdr:row>
          <xdr:rowOff>161925</xdr:rowOff>
        </xdr:from>
        <xdr:to>
          <xdr:col>2</xdr:col>
          <xdr:colOff>857250</xdr:colOff>
          <xdr:row>68</xdr:row>
          <xdr:rowOff>381000</xdr:rowOff>
        </xdr:to>
        <xdr:sp macro="" textlink="">
          <xdr:nvSpPr>
            <xdr:cNvPr id="5224" name="Option Button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Number of T-Trainers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68</xdr:row>
          <xdr:rowOff>352425</xdr:rowOff>
        </xdr:from>
        <xdr:to>
          <xdr:col>3</xdr:col>
          <xdr:colOff>228600</xdr:colOff>
          <xdr:row>68</xdr:row>
          <xdr:rowOff>571500</xdr:rowOff>
        </xdr:to>
        <xdr:sp macro="" textlink="">
          <xdr:nvSpPr>
            <xdr:cNvPr id="5225" name="Option Button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Number of New and Certified Master Trainers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68</xdr:row>
          <xdr:rowOff>76200</xdr:rowOff>
        </xdr:from>
        <xdr:to>
          <xdr:col>7</xdr:col>
          <xdr:colOff>238125</xdr:colOff>
          <xdr:row>68</xdr:row>
          <xdr:rowOff>847725</xdr:rowOff>
        </xdr:to>
        <xdr:sp macro="" textlink="">
          <xdr:nvSpPr>
            <xdr:cNvPr id="5226" name="Group Box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Please select which data element you would like to vary: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68</xdr:row>
          <xdr:rowOff>542925</xdr:rowOff>
        </xdr:from>
        <xdr:to>
          <xdr:col>3</xdr:col>
          <xdr:colOff>266700</xdr:colOff>
          <xdr:row>68</xdr:row>
          <xdr:rowOff>771525</xdr:rowOff>
        </xdr:to>
        <xdr:sp macro="" textlink="">
          <xdr:nvSpPr>
            <xdr:cNvPr id="5227" name="Option Button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Number of New and Certified Workshop Leaders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indexed="22"/>
    <pageSetUpPr fitToPage="1"/>
  </sheetPr>
  <dimension ref="A9:E45"/>
  <sheetViews>
    <sheetView topLeftCell="A21" workbookViewId="0">
      <selection activeCell="C45" sqref="C45"/>
    </sheetView>
  </sheetViews>
  <sheetFormatPr defaultColWidth="10.28515625" defaultRowHeight="12.75" x14ac:dyDescent="0.2"/>
  <cols>
    <col min="1" max="1" width="3.42578125" style="24" customWidth="1"/>
    <col min="2" max="2" width="23.7109375" style="24" customWidth="1"/>
    <col min="3" max="3" width="24.42578125" style="24" customWidth="1"/>
    <col min="4" max="4" width="2.5703125" style="24" customWidth="1"/>
    <col min="5" max="5" width="27.42578125" style="24" customWidth="1"/>
    <col min="6" max="16384" width="10.28515625" style="24"/>
  </cols>
  <sheetData>
    <row r="9" ht="3.75" customHeight="1" x14ac:dyDescent="0.2"/>
    <row r="22" spans="1:1" x14ac:dyDescent="0.2">
      <c r="A22" s="23"/>
    </row>
    <row r="23" spans="1:1" x14ac:dyDescent="0.2">
      <c r="A23" s="25"/>
    </row>
    <row r="24" spans="1:1" x14ac:dyDescent="0.2">
      <c r="A24" s="25"/>
    </row>
    <row r="25" spans="1:1" x14ac:dyDescent="0.2">
      <c r="A25" s="23"/>
    </row>
    <row r="32" spans="1:1" x14ac:dyDescent="0.2">
      <c r="A32" s="26"/>
    </row>
    <row r="44" spans="2:5" ht="11.25" customHeight="1" thickBot="1" x14ac:dyDescent="0.25">
      <c r="B44" s="332"/>
      <c r="C44" s="331" t="s">
        <v>213</v>
      </c>
      <c r="D44" s="333"/>
      <c r="E44" s="331" t="s">
        <v>214</v>
      </c>
    </row>
    <row r="45" spans="2:5" ht="26.25" customHeight="1" thickBot="1" x14ac:dyDescent="0.25">
      <c r="B45" s="323" t="s">
        <v>210</v>
      </c>
      <c r="C45" s="329"/>
      <c r="D45" s="333"/>
      <c r="E45" s="329"/>
    </row>
  </sheetData>
  <phoneticPr fontId="0" type="noConversion"/>
  <pageMargins left="0.75" right="0.75" top="1" bottom="1" header="0.5" footer="0.5"/>
  <pageSetup scale="83" orientation="landscape" horizontalDpi="300" verticalDpi="300" r:id="rId1"/>
  <headerFooter alignWithMargins="0">
    <oddHeader>&amp;L&amp;"Georgia,Bold Italic"DRAFT&amp;C&amp;"Georgia,Bold"Chronic Disease Self-Management Cost Calculator&amp;R&amp;"Georgia,Bold Italic"&amp;D</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42"/>
  </sheetPr>
  <dimension ref="A1:Q205"/>
  <sheetViews>
    <sheetView showGridLines="0" workbookViewId="0">
      <pane ySplit="1" topLeftCell="A176" activePane="bottomLeft" state="frozen"/>
      <selection pane="bottomLeft" activeCell="A114" sqref="A114:K114"/>
    </sheetView>
  </sheetViews>
  <sheetFormatPr defaultColWidth="9.140625" defaultRowHeight="12" x14ac:dyDescent="0.2"/>
  <cols>
    <col min="1" max="1" width="43.42578125" style="59" customWidth="1"/>
    <col min="2" max="2" width="14.85546875" style="59" customWidth="1"/>
    <col min="3" max="3" width="0.85546875" style="62" customWidth="1"/>
    <col min="4" max="4" width="14.85546875" style="59" customWidth="1"/>
    <col min="5" max="5" width="0.85546875" style="59" customWidth="1"/>
    <col min="6" max="6" width="11.85546875" style="59" customWidth="1"/>
    <col min="7" max="7" width="0.85546875" style="59" customWidth="1"/>
    <col min="8" max="8" width="36.7109375" style="59" customWidth="1"/>
    <col min="9" max="9" width="0.85546875" style="59" customWidth="1"/>
    <col min="10" max="11" width="21.85546875" style="59" customWidth="1"/>
    <col min="12" max="12" width="16.5703125" style="59" customWidth="1"/>
    <col min="13" max="16384" width="9.140625" style="59"/>
  </cols>
  <sheetData>
    <row r="1" spans="1:17" ht="34.5" customHeight="1" x14ac:dyDescent="0.2">
      <c r="A1" s="354" t="s">
        <v>69</v>
      </c>
      <c r="B1" s="355"/>
      <c r="C1" s="355"/>
      <c r="D1" s="355"/>
      <c r="E1" s="355"/>
      <c r="F1" s="355"/>
      <c r="G1" s="355"/>
      <c r="H1" s="355"/>
      <c r="I1" s="355"/>
      <c r="J1" s="355"/>
      <c r="K1" s="356"/>
      <c r="P1" s="245">
        <v>2</v>
      </c>
      <c r="Q1" s="245">
        <v>2</v>
      </c>
    </row>
    <row r="2" spans="1:17" ht="75.75" customHeight="1" thickBot="1" x14ac:dyDescent="0.25">
      <c r="A2" s="357" t="s">
        <v>104</v>
      </c>
      <c r="B2" s="358"/>
      <c r="C2" s="358"/>
      <c r="D2" s="358"/>
      <c r="E2" s="358"/>
      <c r="F2" s="358"/>
      <c r="G2" s="358"/>
      <c r="H2" s="358"/>
      <c r="I2" s="358"/>
      <c r="J2" s="358"/>
      <c r="K2" s="359"/>
    </row>
    <row r="3" spans="1:17" ht="28.5" customHeight="1" thickBot="1" x14ac:dyDescent="0.25">
      <c r="A3" s="360" t="s">
        <v>192</v>
      </c>
      <c r="B3" s="361"/>
      <c r="C3" s="361"/>
      <c r="D3" s="361"/>
      <c r="E3" s="361"/>
      <c r="F3" s="361"/>
      <c r="G3" s="361"/>
      <c r="H3" s="361"/>
      <c r="I3" s="361"/>
      <c r="J3" s="362"/>
      <c r="K3" s="218"/>
    </row>
    <row r="4" spans="1:17" ht="59.25" customHeight="1" x14ac:dyDescent="0.2">
      <c r="A4" s="336" t="s">
        <v>115</v>
      </c>
      <c r="B4" s="337"/>
      <c r="C4" s="337"/>
      <c r="D4" s="337"/>
      <c r="E4" s="337"/>
      <c r="F4" s="337"/>
      <c r="G4" s="337"/>
      <c r="H4" s="337"/>
      <c r="I4" s="337"/>
      <c r="J4" s="337"/>
      <c r="K4" s="338"/>
      <c r="L4" s="60"/>
    </row>
    <row r="5" spans="1:17" ht="27.75" customHeight="1" x14ac:dyDescent="0.2">
      <c r="A5" s="148" t="s">
        <v>9</v>
      </c>
      <c r="B5" s="227" t="s">
        <v>71</v>
      </c>
      <c r="C5" s="227"/>
      <c r="D5" s="226" t="s">
        <v>119</v>
      </c>
      <c r="E5" s="228"/>
      <c r="F5" s="226" t="s">
        <v>117</v>
      </c>
      <c r="G5" s="226"/>
      <c r="H5" s="226" t="s">
        <v>189</v>
      </c>
      <c r="I5" s="149"/>
      <c r="J5" s="62"/>
      <c r="K5" s="150"/>
    </row>
    <row r="6" spans="1:17" ht="21.75" customHeight="1" x14ac:dyDescent="0.2">
      <c r="A6" s="151" t="s">
        <v>92</v>
      </c>
      <c r="B6" s="48">
        <v>0</v>
      </c>
      <c r="D6" s="49">
        <v>0</v>
      </c>
      <c r="E6" s="62"/>
      <c r="F6" s="50">
        <v>0</v>
      </c>
      <c r="G6" s="144"/>
      <c r="H6" s="146"/>
      <c r="I6" s="145"/>
      <c r="J6" s="334" t="str">
        <f t="shared" ref="J6:J11" si="0">IF(OR(AND(B6=0,D6=0),AND(B6=0,D6=""),AND(B6="",D6=0),AND(B6="",D6="")),"",IF(OR(AND(B6=0,D6&gt;0),AND(B6=0,D6&lt;&gt;""),AND(D6=0,B6&gt;0),AND(D6=0,B6&lt;&gt;"")),"Error: You must enter # of FTEs in addition to salary in order for the calculator to compute",""))</f>
        <v/>
      </c>
      <c r="K6" s="335"/>
    </row>
    <row r="7" spans="1:17" ht="21.75" customHeight="1" x14ac:dyDescent="0.2">
      <c r="A7" s="151" t="s">
        <v>93</v>
      </c>
      <c r="B7" s="48">
        <v>0</v>
      </c>
      <c r="D7" s="49">
        <v>0</v>
      </c>
      <c r="E7" s="62"/>
      <c r="F7" s="50">
        <v>0</v>
      </c>
      <c r="G7" s="144"/>
      <c r="H7" s="146"/>
      <c r="I7" s="145"/>
      <c r="J7" s="334" t="str">
        <f t="shared" si="0"/>
        <v/>
      </c>
      <c r="K7" s="335"/>
    </row>
    <row r="8" spans="1:17" ht="21.75" customHeight="1" x14ac:dyDescent="0.2">
      <c r="A8" s="151" t="s">
        <v>94</v>
      </c>
      <c r="B8" s="48">
        <v>0</v>
      </c>
      <c r="D8" s="49">
        <v>0</v>
      </c>
      <c r="E8" s="62"/>
      <c r="F8" s="50">
        <v>0</v>
      </c>
      <c r="G8" s="144"/>
      <c r="H8" s="146"/>
      <c r="I8" s="145"/>
      <c r="J8" s="334" t="str">
        <f t="shared" si="0"/>
        <v/>
      </c>
      <c r="K8" s="335"/>
    </row>
    <row r="9" spans="1:17" ht="21.75" customHeight="1" x14ac:dyDescent="0.2">
      <c r="A9" s="151" t="s">
        <v>95</v>
      </c>
      <c r="B9" s="48">
        <v>0</v>
      </c>
      <c r="D9" s="49">
        <v>0</v>
      </c>
      <c r="E9" s="62"/>
      <c r="F9" s="50">
        <v>0</v>
      </c>
      <c r="G9" s="144"/>
      <c r="H9" s="146"/>
      <c r="I9" s="145"/>
      <c r="J9" s="334" t="str">
        <f t="shared" si="0"/>
        <v/>
      </c>
      <c r="K9" s="335"/>
    </row>
    <row r="10" spans="1:17" ht="21.75" customHeight="1" x14ac:dyDescent="0.2">
      <c r="A10" s="151" t="s">
        <v>96</v>
      </c>
      <c r="B10" s="48">
        <v>0</v>
      </c>
      <c r="D10" s="49">
        <v>0</v>
      </c>
      <c r="E10" s="62"/>
      <c r="F10" s="50">
        <v>0</v>
      </c>
      <c r="G10" s="144"/>
      <c r="H10" s="146"/>
      <c r="I10" s="145"/>
      <c r="J10" s="334" t="str">
        <f t="shared" si="0"/>
        <v/>
      </c>
      <c r="K10" s="335"/>
    </row>
    <row r="11" spans="1:17" ht="21.75" customHeight="1" x14ac:dyDescent="0.2">
      <c r="A11" s="151" t="s">
        <v>97</v>
      </c>
      <c r="B11" s="48">
        <v>0</v>
      </c>
      <c r="D11" s="49">
        <v>0</v>
      </c>
      <c r="E11" s="62"/>
      <c r="F11" s="50">
        <v>0</v>
      </c>
      <c r="G11" s="144"/>
      <c r="H11" s="146"/>
      <c r="I11" s="145"/>
      <c r="J11" s="334" t="str">
        <f t="shared" si="0"/>
        <v/>
      </c>
      <c r="K11" s="335"/>
    </row>
    <row r="12" spans="1:17" ht="21.75" customHeight="1" x14ac:dyDescent="0.2">
      <c r="A12" s="148" t="s">
        <v>5</v>
      </c>
      <c r="B12" s="227" t="s">
        <v>71</v>
      </c>
      <c r="C12" s="227"/>
      <c r="D12" s="227" t="s">
        <v>36</v>
      </c>
      <c r="E12" s="228"/>
      <c r="F12" s="226" t="s">
        <v>189</v>
      </c>
      <c r="G12" s="149"/>
      <c r="H12" s="149"/>
      <c r="I12" s="62"/>
      <c r="J12" s="70"/>
      <c r="K12" s="152"/>
    </row>
    <row r="13" spans="1:17" ht="21.75" customHeight="1" x14ac:dyDescent="0.2">
      <c r="A13" s="151" t="s">
        <v>39</v>
      </c>
      <c r="B13" s="48">
        <v>0</v>
      </c>
      <c r="D13" s="49">
        <v>0</v>
      </c>
      <c r="E13" s="62"/>
      <c r="F13" s="340"/>
      <c r="G13" s="341"/>
      <c r="H13" s="342"/>
      <c r="I13" s="153"/>
      <c r="J13" s="334" t="str">
        <f>IF(OR(AND(B13=0,D13=0),AND(B13=0,D13=""),AND(B13="",D13=0),AND(B13="",D13="")),"",IF(OR(AND(B13=0,D13&gt;0),AND(B13=0,D13&lt;&gt;"")),"Error: You must enter # of FTEs in addition to stipend/fee in order for the calculator to compute",""))</f>
        <v/>
      </c>
      <c r="K13" s="335"/>
    </row>
    <row r="14" spans="1:17" ht="21.75" customHeight="1" x14ac:dyDescent="0.2">
      <c r="A14" s="151" t="s">
        <v>40</v>
      </c>
      <c r="B14" s="48">
        <v>0</v>
      </c>
      <c r="D14" s="49">
        <v>0</v>
      </c>
      <c r="E14" s="62"/>
      <c r="F14" s="340"/>
      <c r="G14" s="341"/>
      <c r="H14" s="342"/>
      <c r="I14" s="153"/>
      <c r="J14" s="334" t="str">
        <f>IF(OR(AND(B14=0,D14=0),AND(B14=0,D14=""),AND(B14="",D14=0),AND(B14="",D14="")),"",IF(OR(AND(B14=0,D14&gt;0),AND(B14=0,D14&lt;&gt;"")),"Error: You must enter # of FTEs in addition to stipend/fee in order for the calculator to compute",""))</f>
        <v/>
      </c>
      <c r="K14" s="335"/>
    </row>
    <row r="15" spans="1:17" ht="21.75" customHeight="1" x14ac:dyDescent="0.2">
      <c r="A15" s="151" t="s">
        <v>41</v>
      </c>
      <c r="B15" s="48">
        <v>0</v>
      </c>
      <c r="D15" s="49">
        <v>0</v>
      </c>
      <c r="E15" s="62"/>
      <c r="F15" s="340"/>
      <c r="G15" s="341"/>
      <c r="H15" s="342"/>
      <c r="I15" s="153"/>
      <c r="J15" s="334" t="str">
        <f>IF(OR(AND(B15=0,D15=0),AND(B15=0,D15=""),AND(B15="",D15=0),AND(B15="",D15="")),"",IF(OR(AND(B15=0,D15&gt;0),AND(B15=0,D15&lt;&gt;"")),"Error: You must enter # of FTEs in addition to stipend/fee in order for the calculator to compute",""))</f>
        <v/>
      </c>
      <c r="K15" s="335"/>
      <c r="L15" s="63">
        <v>3</v>
      </c>
      <c r="M15" s="60"/>
    </row>
    <row r="16" spans="1:17" ht="21.75" customHeight="1" x14ac:dyDescent="0.2">
      <c r="A16" s="151" t="s">
        <v>42</v>
      </c>
      <c r="B16" s="48">
        <v>0</v>
      </c>
      <c r="D16" s="49">
        <v>0</v>
      </c>
      <c r="E16" s="62"/>
      <c r="F16" s="340"/>
      <c r="G16" s="341"/>
      <c r="H16" s="342"/>
      <c r="I16" s="153"/>
      <c r="J16" s="334" t="str">
        <f>IF(OR(AND(B16=0,D16=0),AND(B16=0,D16=""),AND(B16="",D16=0),AND(B16="",D16="")),"",IF(OR(AND(B16=0,D16&gt;0),AND(B16=0,D16&lt;&gt;"")),"Error: You must enter # of FTEs in addition to stipend/fee in order for the calculator to compute",""))</f>
        <v/>
      </c>
      <c r="K16" s="335"/>
    </row>
    <row r="17" spans="1:13" ht="15.75" customHeight="1" x14ac:dyDescent="0.2">
      <c r="A17" s="154" t="s">
        <v>48</v>
      </c>
      <c r="B17" s="155"/>
      <c r="C17" s="64"/>
      <c r="D17" s="155"/>
      <c r="E17" s="62"/>
      <c r="F17" s="226" t="s">
        <v>189</v>
      </c>
      <c r="G17" s="62"/>
      <c r="H17" s="62"/>
      <c r="I17" s="62"/>
      <c r="J17" s="62"/>
      <c r="K17" s="156"/>
    </row>
    <row r="18" spans="1:13" ht="21.75" customHeight="1" x14ac:dyDescent="0.2">
      <c r="A18" s="171" t="s">
        <v>178</v>
      </c>
      <c r="B18" s="363" t="s">
        <v>120</v>
      </c>
      <c r="C18" s="364"/>
      <c r="D18" s="365"/>
      <c r="E18" s="62"/>
      <c r="F18" s="340"/>
      <c r="G18" s="341"/>
      <c r="H18" s="342"/>
      <c r="I18" s="62"/>
      <c r="J18" s="62"/>
      <c r="K18" s="150"/>
    </row>
    <row r="19" spans="1:13" ht="15.75" customHeight="1" x14ac:dyDescent="0.2">
      <c r="A19" s="154"/>
      <c r="B19" s="229" t="s">
        <v>71</v>
      </c>
      <c r="C19" s="230"/>
      <c r="D19" s="231" t="s">
        <v>120</v>
      </c>
      <c r="E19" s="62"/>
      <c r="F19" s="226" t="s">
        <v>189</v>
      </c>
      <c r="G19" s="62"/>
      <c r="H19" s="62"/>
      <c r="I19" s="62"/>
      <c r="J19" s="62"/>
      <c r="K19" s="150"/>
    </row>
    <row r="20" spans="1:13" ht="21.75" customHeight="1" x14ac:dyDescent="0.2">
      <c r="A20" s="151" t="s">
        <v>101</v>
      </c>
      <c r="B20" s="48">
        <v>0</v>
      </c>
      <c r="D20" s="49">
        <v>0</v>
      </c>
      <c r="E20" s="62"/>
      <c r="F20" s="340"/>
      <c r="G20" s="341"/>
      <c r="H20" s="342"/>
      <c r="I20" s="153"/>
      <c r="J20" s="334" t="str">
        <f>IF(OR(AND(B20=0,D20=0),AND(B20=0,D20=""),AND(B20="",D20=0),AND(B20="",D20="")),"",IF(OR(AND(B20=0,D20&gt;0),AND(B20=0,D20&lt;&gt;""),AND(D20=0,B20&gt;0),AND(D20=0,B20&lt;&gt;"")),"Error: You must enter # of FTEs in addition to compensation in order for the calculator to compute",""))</f>
        <v/>
      </c>
      <c r="K20" s="335"/>
    </row>
    <row r="21" spans="1:13" ht="21.75" customHeight="1" x14ac:dyDescent="0.2">
      <c r="A21" s="157" t="s">
        <v>102</v>
      </c>
      <c r="B21" s="48">
        <v>0</v>
      </c>
      <c r="C21" s="65"/>
      <c r="D21" s="49">
        <v>0</v>
      </c>
      <c r="E21" s="62"/>
      <c r="F21" s="340"/>
      <c r="G21" s="341"/>
      <c r="H21" s="342"/>
      <c r="I21" s="153"/>
      <c r="J21" s="334" t="str">
        <f>IF(OR(AND(B21=0,D21=0),AND(B21=0,D21=""),AND(B21="",D21=0),AND(B21="",D21="")),"",IF(OR(AND(B21=0,D21&gt;0),AND(B21=0,D21&lt;&gt;""),AND(D21=0,B21&gt;0),AND(D21=0,B21&lt;&gt;"")),"Error: You must enter # of FTEs in addition to stipend/fee in order for the calculator to compute",""))</f>
        <v/>
      </c>
      <c r="K21" s="335"/>
    </row>
    <row r="22" spans="1:13" ht="15.75" customHeight="1" x14ac:dyDescent="0.2">
      <c r="A22" s="158" t="s">
        <v>166</v>
      </c>
      <c r="B22" s="66">
        <f>SUM(B20:B21,B13:B16,B6:B11)</f>
        <v>0</v>
      </c>
      <c r="C22" s="67"/>
      <c r="D22" s="68">
        <f>SUM(B6*(D6*(1+F6)),B7*(D7*(1+F7)),B8*(D8*(1+F8)),B9*(D9*(1+F9)),B10*(D10*(1+F10)),B11*(D11*(1+F11)),B13*D13,B14*D14,B15*D15,B16*D16,IF(B18="Hourly Rate",((B20*1940)*D20)+((B21*1940)*D21),IF(B18="Fee",(B20*D20)+(B21*D21),0)))</f>
        <v>0</v>
      </c>
      <c r="E22" s="62"/>
      <c r="F22" s="62"/>
      <c r="G22" s="62"/>
      <c r="H22" s="62"/>
      <c r="I22" s="62"/>
      <c r="J22" s="62"/>
      <c r="K22" s="150"/>
    </row>
    <row r="23" spans="1:13" x14ac:dyDescent="0.2">
      <c r="A23" s="159"/>
      <c r="B23" s="69"/>
      <c r="C23" s="70"/>
      <c r="D23" s="69"/>
      <c r="E23" s="62"/>
      <c r="F23" s="226" t="s">
        <v>189</v>
      </c>
      <c r="G23" s="62"/>
      <c r="H23" s="62"/>
      <c r="I23" s="62"/>
      <c r="J23" s="62"/>
      <c r="K23" s="150"/>
    </row>
    <row r="24" spans="1:13" ht="21.75" customHeight="1" x14ac:dyDescent="0.2">
      <c r="A24" s="160" t="s">
        <v>4</v>
      </c>
      <c r="B24" s="345">
        <v>0</v>
      </c>
      <c r="C24" s="346"/>
      <c r="D24" s="347"/>
      <c r="E24" s="62"/>
      <c r="F24" s="340"/>
      <c r="G24" s="341"/>
      <c r="H24" s="342"/>
      <c r="I24" s="62"/>
      <c r="J24" s="62"/>
      <c r="K24" s="150"/>
    </row>
    <row r="25" spans="1:13" ht="12.75" customHeight="1" x14ac:dyDescent="0.2">
      <c r="A25" s="160"/>
      <c r="B25" s="71"/>
      <c r="C25" s="71"/>
      <c r="D25" s="71"/>
      <c r="E25" s="70"/>
      <c r="F25" s="70"/>
      <c r="G25" s="70"/>
      <c r="H25" s="70"/>
      <c r="I25" s="70"/>
      <c r="J25" s="62"/>
      <c r="K25" s="150"/>
    </row>
    <row r="26" spans="1:13" x14ac:dyDescent="0.2">
      <c r="A26" s="161"/>
      <c r="B26" s="227" t="s">
        <v>0</v>
      </c>
      <c r="C26" s="227"/>
      <c r="D26" s="227" t="s">
        <v>11</v>
      </c>
      <c r="E26" s="228"/>
      <c r="F26" s="226" t="s">
        <v>189</v>
      </c>
      <c r="G26" s="62"/>
      <c r="H26" s="62"/>
      <c r="I26" s="62"/>
      <c r="J26" s="62"/>
      <c r="K26" s="150"/>
    </row>
    <row r="27" spans="1:13" ht="21.75" customHeight="1" x14ac:dyDescent="0.2">
      <c r="A27" s="161" t="s">
        <v>123</v>
      </c>
      <c r="B27" s="49">
        <v>0</v>
      </c>
      <c r="D27" s="49">
        <v>0</v>
      </c>
      <c r="E27" s="62"/>
      <c r="F27" s="340"/>
      <c r="G27" s="341"/>
      <c r="H27" s="342"/>
      <c r="I27" s="62"/>
      <c r="J27" s="62"/>
      <c r="K27" s="150"/>
    </row>
    <row r="28" spans="1:13" x14ac:dyDescent="0.2">
      <c r="A28" s="162"/>
      <c r="B28" s="62"/>
      <c r="D28" s="62"/>
      <c r="E28" s="62"/>
      <c r="F28" s="62"/>
      <c r="G28" s="62"/>
      <c r="H28" s="62"/>
      <c r="I28" s="62"/>
      <c r="J28" s="62"/>
      <c r="K28" s="150"/>
    </row>
    <row r="29" spans="1:13" ht="28.5" customHeight="1" x14ac:dyDescent="0.2">
      <c r="A29" s="343" t="s">
        <v>106</v>
      </c>
      <c r="B29" s="344"/>
      <c r="C29" s="344"/>
      <c r="D29" s="344"/>
      <c r="E29" s="344"/>
      <c r="F29" s="344"/>
      <c r="G29" s="344"/>
      <c r="H29" s="344"/>
      <c r="I29" s="344"/>
      <c r="J29" s="344"/>
      <c r="K29" s="218"/>
    </row>
    <row r="30" spans="1:13" ht="20.25" customHeight="1" x14ac:dyDescent="0.2">
      <c r="A30" s="336" t="s">
        <v>124</v>
      </c>
      <c r="B30" s="337"/>
      <c r="C30" s="337"/>
      <c r="D30" s="337"/>
      <c r="E30" s="337"/>
      <c r="F30" s="337"/>
      <c r="G30" s="337"/>
      <c r="H30" s="337"/>
      <c r="I30" s="337"/>
      <c r="J30" s="337"/>
      <c r="K30" s="219"/>
    </row>
    <row r="31" spans="1:13" s="72" customFormat="1" x14ac:dyDescent="0.2">
      <c r="A31" s="163"/>
      <c r="B31" s="61"/>
      <c r="C31" s="61"/>
      <c r="D31" s="61"/>
      <c r="E31" s="75"/>
      <c r="F31" s="226" t="s">
        <v>189</v>
      </c>
      <c r="G31" s="75"/>
      <c r="H31" s="75"/>
      <c r="I31" s="75"/>
      <c r="J31" s="70"/>
      <c r="K31" s="152"/>
    </row>
    <row r="32" spans="1:13" ht="21.75" customHeight="1" x14ac:dyDescent="0.2">
      <c r="A32" s="164" t="s">
        <v>114</v>
      </c>
      <c r="B32" s="366">
        <v>0</v>
      </c>
      <c r="C32" s="366"/>
      <c r="D32" s="366"/>
      <c r="E32" s="75"/>
      <c r="F32" s="340"/>
      <c r="G32" s="341"/>
      <c r="H32" s="342"/>
      <c r="I32" s="62"/>
      <c r="J32" s="70"/>
      <c r="K32" s="150"/>
      <c r="M32" s="73"/>
    </row>
    <row r="33" spans="1:13" ht="21.75" customHeight="1" x14ac:dyDescent="0.2">
      <c r="A33" s="165" t="s">
        <v>107</v>
      </c>
      <c r="B33" s="369">
        <v>0</v>
      </c>
      <c r="C33" s="370"/>
      <c r="D33" s="371"/>
      <c r="E33" s="75"/>
      <c r="F33" s="340"/>
      <c r="G33" s="341"/>
      <c r="H33" s="342"/>
      <c r="I33" s="75"/>
      <c r="J33" s="70"/>
      <c r="K33" s="150"/>
    </row>
    <row r="34" spans="1:13" ht="15.75" customHeight="1" x14ac:dyDescent="0.2">
      <c r="A34" s="158" t="s">
        <v>174</v>
      </c>
      <c r="B34" s="349">
        <f>B32*B33</f>
        <v>0</v>
      </c>
      <c r="C34" s="349"/>
      <c r="D34" s="349"/>
      <c r="E34" s="62"/>
      <c r="F34" s="166"/>
      <c r="G34" s="166"/>
      <c r="H34" s="166"/>
      <c r="I34" s="166"/>
      <c r="J34" s="62"/>
      <c r="K34" s="150"/>
    </row>
    <row r="35" spans="1:13" ht="15" customHeight="1" x14ac:dyDescent="0.2">
      <c r="A35" s="351" t="str">
        <f>IF(AND(B32&gt;0,B33=""),"Error: Please enter the % of indirect costs borne by this program (0% to 100%)","")</f>
        <v/>
      </c>
      <c r="B35" s="352"/>
      <c r="C35" s="352"/>
      <c r="D35" s="352"/>
      <c r="E35" s="352"/>
      <c r="F35" s="352"/>
      <c r="G35" s="352"/>
      <c r="H35" s="352"/>
      <c r="I35" s="352"/>
      <c r="J35" s="352"/>
      <c r="K35" s="353"/>
    </row>
    <row r="36" spans="1:13" ht="28.5" customHeight="1" x14ac:dyDescent="0.2">
      <c r="A36" s="343" t="s">
        <v>53</v>
      </c>
      <c r="B36" s="344"/>
      <c r="C36" s="344"/>
      <c r="D36" s="344"/>
      <c r="E36" s="344"/>
      <c r="F36" s="344"/>
      <c r="G36" s="344"/>
      <c r="H36" s="344"/>
      <c r="I36" s="344"/>
      <c r="J36" s="344"/>
      <c r="K36" s="218"/>
    </row>
    <row r="37" spans="1:13" ht="27" customHeight="1" x14ac:dyDescent="0.2">
      <c r="A37" s="336" t="s">
        <v>105</v>
      </c>
      <c r="B37" s="337"/>
      <c r="C37" s="337"/>
      <c r="D37" s="337"/>
      <c r="E37" s="337"/>
      <c r="F37" s="337"/>
      <c r="G37" s="337"/>
      <c r="H37" s="337"/>
      <c r="I37" s="337"/>
      <c r="J37" s="337"/>
      <c r="K37" s="338"/>
    </row>
    <row r="38" spans="1:13" s="72" customFormat="1" ht="15.75" customHeight="1" x14ac:dyDescent="0.2">
      <c r="A38" s="163"/>
      <c r="B38" s="227" t="s">
        <v>0</v>
      </c>
      <c r="C38" s="61"/>
      <c r="D38" s="227" t="s">
        <v>11</v>
      </c>
      <c r="E38" s="75"/>
      <c r="F38" s="226" t="s">
        <v>189</v>
      </c>
      <c r="G38" s="75"/>
      <c r="H38" s="75"/>
      <c r="I38" s="75"/>
      <c r="J38" s="70"/>
      <c r="K38" s="152"/>
    </row>
    <row r="39" spans="1:13" ht="21.75" customHeight="1" x14ac:dyDescent="0.2">
      <c r="A39" s="164" t="s">
        <v>98</v>
      </c>
      <c r="B39" s="49">
        <v>0</v>
      </c>
      <c r="D39" s="49">
        <v>0</v>
      </c>
      <c r="E39" s="75"/>
      <c r="F39" s="340"/>
      <c r="G39" s="341"/>
      <c r="H39" s="342"/>
      <c r="I39" s="62"/>
      <c r="J39" s="70"/>
      <c r="K39" s="150"/>
      <c r="M39" s="73"/>
    </row>
    <row r="40" spans="1:13" ht="21.75" customHeight="1" x14ac:dyDescent="0.2">
      <c r="A40" s="164" t="s">
        <v>99</v>
      </c>
      <c r="B40" s="49">
        <v>0</v>
      </c>
      <c r="D40" s="49">
        <v>0</v>
      </c>
      <c r="E40" s="75"/>
      <c r="F40" s="340"/>
      <c r="G40" s="341"/>
      <c r="H40" s="342"/>
      <c r="I40" s="75"/>
      <c r="J40" s="70"/>
      <c r="K40" s="150"/>
    </row>
    <row r="41" spans="1:13" ht="21.75" customHeight="1" x14ac:dyDescent="0.2">
      <c r="A41" s="167" t="s">
        <v>100</v>
      </c>
      <c r="B41" s="49">
        <v>0</v>
      </c>
      <c r="C41" s="74"/>
      <c r="D41" s="49">
        <v>0</v>
      </c>
      <c r="E41" s="75"/>
      <c r="F41" s="340"/>
      <c r="G41" s="341"/>
      <c r="H41" s="342"/>
      <c r="I41" s="75"/>
      <c r="J41" s="70"/>
      <c r="K41" s="150"/>
    </row>
    <row r="42" spans="1:13" ht="15" customHeight="1" x14ac:dyDescent="0.2">
      <c r="A42" s="158" t="s">
        <v>167</v>
      </c>
      <c r="B42" s="68">
        <f>SUM(B39:B41)</f>
        <v>0</v>
      </c>
      <c r="C42" s="66"/>
      <c r="D42" s="68">
        <f>SUM(D39:D41)</f>
        <v>0</v>
      </c>
      <c r="E42" s="75"/>
      <c r="F42" s="75"/>
      <c r="G42" s="75"/>
      <c r="H42" s="75"/>
      <c r="I42" s="75"/>
      <c r="J42" s="70"/>
      <c r="K42" s="150"/>
    </row>
    <row r="43" spans="1:13" ht="15.75" x14ac:dyDescent="0.2">
      <c r="A43" s="164"/>
      <c r="B43" s="76"/>
      <c r="C43" s="77"/>
      <c r="D43" s="76"/>
      <c r="E43" s="75"/>
      <c r="F43" s="75"/>
      <c r="G43" s="75"/>
      <c r="H43" s="75"/>
      <c r="I43" s="75"/>
      <c r="J43" s="70"/>
      <c r="K43" s="150"/>
    </row>
    <row r="44" spans="1:13" ht="28.5" customHeight="1" x14ac:dyDescent="0.2">
      <c r="A44" s="343" t="s">
        <v>14</v>
      </c>
      <c r="B44" s="344"/>
      <c r="C44" s="344"/>
      <c r="D44" s="344"/>
      <c r="E44" s="344"/>
      <c r="F44" s="344"/>
      <c r="G44" s="344"/>
      <c r="H44" s="344"/>
      <c r="I44" s="344"/>
      <c r="J44" s="344"/>
      <c r="K44" s="218"/>
    </row>
    <row r="45" spans="1:13" ht="27" customHeight="1" x14ac:dyDescent="0.2">
      <c r="A45" s="336" t="s">
        <v>191</v>
      </c>
      <c r="B45" s="337"/>
      <c r="C45" s="337"/>
      <c r="D45" s="337"/>
      <c r="E45" s="337"/>
      <c r="F45" s="337"/>
      <c r="G45" s="337"/>
      <c r="H45" s="337"/>
      <c r="I45" s="337"/>
      <c r="J45" s="337"/>
      <c r="K45" s="338"/>
    </row>
    <row r="46" spans="1:13" s="72" customFormat="1" x14ac:dyDescent="0.2">
      <c r="A46" s="168"/>
      <c r="B46" s="169"/>
      <c r="C46" s="169"/>
      <c r="D46" s="169"/>
      <c r="E46" s="169"/>
      <c r="F46" s="226" t="s">
        <v>189</v>
      </c>
      <c r="G46" s="169"/>
      <c r="H46" s="169"/>
      <c r="I46" s="169"/>
      <c r="J46" s="169"/>
      <c r="K46" s="152"/>
    </row>
    <row r="47" spans="1:13" ht="21.75" customHeight="1" x14ac:dyDescent="0.2">
      <c r="A47" s="161" t="s">
        <v>34</v>
      </c>
      <c r="B47" s="348">
        <v>0</v>
      </c>
      <c r="C47" s="348"/>
      <c r="D47" s="348"/>
      <c r="E47" s="62"/>
      <c r="F47" s="340"/>
      <c r="G47" s="341"/>
      <c r="H47" s="342"/>
      <c r="I47" s="62"/>
      <c r="J47" s="62"/>
      <c r="K47" s="150"/>
    </row>
    <row r="48" spans="1:13" ht="21.75" customHeight="1" x14ac:dyDescent="0.2">
      <c r="A48" s="161" t="s">
        <v>51</v>
      </c>
      <c r="B48" s="348">
        <v>0</v>
      </c>
      <c r="C48" s="348"/>
      <c r="D48" s="348"/>
      <c r="E48" s="62"/>
      <c r="F48" s="340"/>
      <c r="G48" s="341"/>
      <c r="H48" s="342"/>
      <c r="I48" s="62"/>
      <c r="J48" s="62"/>
      <c r="K48" s="150"/>
    </row>
    <row r="49" spans="1:13" ht="15.75" customHeight="1" x14ac:dyDescent="0.2">
      <c r="A49" s="159"/>
      <c r="B49" s="70"/>
      <c r="C49" s="70"/>
      <c r="D49" s="78"/>
      <c r="E49" s="62"/>
      <c r="F49" s="226" t="s">
        <v>189</v>
      </c>
      <c r="G49" s="62"/>
      <c r="H49" s="62"/>
      <c r="I49" s="62"/>
      <c r="J49" s="62"/>
      <c r="K49" s="150"/>
    </row>
    <row r="50" spans="1:13" ht="21.75" customHeight="1" x14ac:dyDescent="0.2">
      <c r="A50" s="160" t="s">
        <v>16</v>
      </c>
      <c r="B50" s="348">
        <v>0</v>
      </c>
      <c r="C50" s="348"/>
      <c r="D50" s="348"/>
      <c r="E50" s="62"/>
      <c r="F50" s="340"/>
      <c r="G50" s="341"/>
      <c r="H50" s="342"/>
      <c r="I50" s="62"/>
      <c r="J50" s="62"/>
      <c r="K50" s="150"/>
    </row>
    <row r="51" spans="1:13" ht="21.75" customHeight="1" x14ac:dyDescent="0.2">
      <c r="A51" s="160" t="s">
        <v>52</v>
      </c>
      <c r="B51" s="348">
        <v>0</v>
      </c>
      <c r="C51" s="348"/>
      <c r="D51" s="348"/>
      <c r="E51" s="62"/>
      <c r="F51" s="340"/>
      <c r="G51" s="341"/>
      <c r="H51" s="342"/>
      <c r="I51" s="62"/>
      <c r="J51" s="62"/>
      <c r="K51" s="150"/>
    </row>
    <row r="52" spans="1:13" ht="21.75" customHeight="1" x14ac:dyDescent="0.2">
      <c r="A52" s="160" t="s">
        <v>72</v>
      </c>
      <c r="B52" s="348">
        <v>0</v>
      </c>
      <c r="C52" s="348"/>
      <c r="D52" s="348"/>
      <c r="E52" s="62"/>
      <c r="F52" s="340"/>
      <c r="G52" s="341"/>
      <c r="H52" s="342"/>
      <c r="I52" s="62"/>
      <c r="J52" s="62"/>
      <c r="K52" s="150"/>
    </row>
    <row r="53" spans="1:13" s="72" customFormat="1" x14ac:dyDescent="0.2">
      <c r="A53" s="170"/>
      <c r="B53" s="70"/>
      <c r="C53" s="70"/>
      <c r="D53" s="70"/>
      <c r="E53" s="70"/>
      <c r="F53" s="70"/>
      <c r="G53" s="70"/>
      <c r="H53" s="70"/>
      <c r="I53" s="70"/>
      <c r="J53" s="70"/>
      <c r="K53" s="152"/>
    </row>
    <row r="54" spans="1:13" ht="15.75" customHeight="1" x14ac:dyDescent="0.2">
      <c r="A54" s="161" t="s">
        <v>142</v>
      </c>
      <c r="B54" s="227" t="s">
        <v>9</v>
      </c>
      <c r="C54" s="227"/>
      <c r="D54" s="227" t="s">
        <v>5</v>
      </c>
      <c r="E54" s="228"/>
      <c r="F54" s="226" t="s">
        <v>189</v>
      </c>
      <c r="G54" s="62"/>
      <c r="H54" s="62"/>
      <c r="I54" s="62"/>
      <c r="J54" s="62"/>
      <c r="K54" s="150"/>
    </row>
    <row r="55" spans="1:13" ht="21.75" customHeight="1" x14ac:dyDescent="0.2">
      <c r="A55" s="171" t="s">
        <v>43</v>
      </c>
      <c r="B55" s="51">
        <v>0</v>
      </c>
      <c r="C55" s="61"/>
      <c r="D55" s="51">
        <v>0</v>
      </c>
      <c r="E55" s="62"/>
      <c r="F55" s="340"/>
      <c r="G55" s="341"/>
      <c r="H55" s="342"/>
      <c r="I55" s="62"/>
      <c r="J55" s="62"/>
      <c r="K55" s="150"/>
    </row>
    <row r="56" spans="1:13" ht="21.75" customHeight="1" x14ac:dyDescent="0.2">
      <c r="A56" s="172" t="s">
        <v>37</v>
      </c>
      <c r="B56" s="49">
        <v>0</v>
      </c>
      <c r="D56" s="49">
        <v>0</v>
      </c>
      <c r="E56" s="62"/>
      <c r="F56" s="340"/>
      <c r="G56" s="341"/>
      <c r="H56" s="342"/>
      <c r="I56" s="62"/>
      <c r="J56" s="62"/>
      <c r="K56" s="150"/>
      <c r="M56" s="73"/>
    </row>
    <row r="57" spans="1:13" ht="21.75" customHeight="1" x14ac:dyDescent="0.2">
      <c r="A57" s="172" t="s">
        <v>15</v>
      </c>
      <c r="B57" s="49">
        <v>0</v>
      </c>
      <c r="D57" s="49">
        <v>0</v>
      </c>
      <c r="E57" s="62"/>
      <c r="F57" s="340"/>
      <c r="G57" s="341"/>
      <c r="H57" s="342"/>
      <c r="I57" s="62"/>
      <c r="J57" s="62"/>
      <c r="K57" s="150"/>
      <c r="M57" s="73"/>
    </row>
    <row r="58" spans="1:13" ht="21.75" customHeight="1" x14ac:dyDescent="0.2">
      <c r="A58" s="172" t="s">
        <v>6</v>
      </c>
      <c r="B58" s="49">
        <v>0</v>
      </c>
      <c r="D58" s="49">
        <v>0</v>
      </c>
      <c r="E58" s="62"/>
      <c r="F58" s="340"/>
      <c r="G58" s="341"/>
      <c r="H58" s="342"/>
      <c r="I58" s="62"/>
      <c r="J58" s="62"/>
      <c r="K58" s="150"/>
    </row>
    <row r="59" spans="1:13" ht="21.75" customHeight="1" x14ac:dyDescent="0.2">
      <c r="A59" s="173" t="s">
        <v>19</v>
      </c>
      <c r="B59" s="49">
        <v>0</v>
      </c>
      <c r="C59" s="65"/>
      <c r="D59" s="49">
        <v>0</v>
      </c>
      <c r="E59" s="62"/>
      <c r="F59" s="340"/>
      <c r="G59" s="341"/>
      <c r="H59" s="342"/>
      <c r="I59" s="62"/>
      <c r="J59" s="62"/>
      <c r="K59" s="150"/>
    </row>
    <row r="60" spans="1:13" ht="21.75" customHeight="1" x14ac:dyDescent="0.2">
      <c r="A60" s="158" t="s">
        <v>168</v>
      </c>
      <c r="B60" s="68">
        <f>SUM(B56:B59)</f>
        <v>0</v>
      </c>
      <c r="C60" s="66"/>
      <c r="D60" s="68">
        <f>SUM(D56:D59)</f>
        <v>0</v>
      </c>
      <c r="E60" s="62"/>
      <c r="F60" s="70"/>
      <c r="G60" s="153"/>
      <c r="H60" s="153"/>
      <c r="I60" s="153"/>
      <c r="J60" s="334" t="str">
        <f>IF(OR(AND(B55+D55&lt;&gt;0,B60+D60=0),AND(B55+D66=0,B60+D60&lt;&gt;0)),"Error: You must enter # of CDSMP workshop leaders in addition to costs in order for the calculator to compute","")</f>
        <v/>
      </c>
      <c r="K60" s="335"/>
    </row>
    <row r="61" spans="1:13" s="72" customFormat="1" x14ac:dyDescent="0.2">
      <c r="A61" s="170"/>
      <c r="B61" s="70"/>
      <c r="C61" s="70"/>
      <c r="D61" s="70"/>
      <c r="E61" s="70"/>
      <c r="F61" s="70"/>
      <c r="G61" s="70"/>
      <c r="H61" s="70"/>
      <c r="I61" s="70"/>
      <c r="J61" s="70"/>
      <c r="K61" s="152"/>
    </row>
    <row r="62" spans="1:13" ht="15.75" customHeight="1" x14ac:dyDescent="0.2">
      <c r="A62" s="161" t="s">
        <v>208</v>
      </c>
      <c r="B62" s="227" t="s">
        <v>0</v>
      </c>
      <c r="C62" s="227"/>
      <c r="D62" s="227" t="s">
        <v>11</v>
      </c>
      <c r="E62" s="228"/>
      <c r="F62" s="226" t="s">
        <v>189</v>
      </c>
      <c r="G62" s="62"/>
      <c r="H62" s="62"/>
      <c r="I62" s="62"/>
      <c r="J62" s="62"/>
      <c r="K62" s="150"/>
    </row>
    <row r="63" spans="1:13" ht="21.75" customHeight="1" x14ac:dyDescent="0.2">
      <c r="A63" s="172" t="s">
        <v>1</v>
      </c>
      <c r="B63" s="49">
        <v>0</v>
      </c>
      <c r="D63" s="49">
        <v>0</v>
      </c>
      <c r="E63" s="62"/>
      <c r="F63" s="340"/>
      <c r="G63" s="341"/>
      <c r="H63" s="342"/>
      <c r="I63" s="62"/>
      <c r="J63" s="62"/>
      <c r="K63" s="150"/>
    </row>
    <row r="64" spans="1:13" ht="21.75" customHeight="1" x14ac:dyDescent="0.2">
      <c r="A64" s="172" t="s">
        <v>2</v>
      </c>
      <c r="B64" s="49">
        <v>0</v>
      </c>
      <c r="D64" s="49">
        <v>0</v>
      </c>
      <c r="E64" s="62"/>
      <c r="F64" s="340"/>
      <c r="G64" s="341"/>
      <c r="H64" s="342"/>
      <c r="I64" s="174"/>
      <c r="J64" s="62"/>
      <c r="K64" s="150"/>
    </row>
    <row r="65" spans="1:14" ht="21.75" customHeight="1" x14ac:dyDescent="0.2">
      <c r="A65" s="172" t="s">
        <v>3</v>
      </c>
      <c r="B65" s="49">
        <v>0</v>
      </c>
      <c r="D65" s="49">
        <v>0</v>
      </c>
      <c r="E65" s="62"/>
      <c r="F65" s="340"/>
      <c r="G65" s="341"/>
      <c r="H65" s="342"/>
      <c r="I65" s="62"/>
      <c r="J65" s="62"/>
      <c r="K65" s="150"/>
      <c r="N65" s="63"/>
    </row>
    <row r="66" spans="1:14" ht="21.75" customHeight="1" x14ac:dyDescent="0.2">
      <c r="A66" s="172" t="s">
        <v>62</v>
      </c>
      <c r="B66" s="49">
        <v>0</v>
      </c>
      <c r="D66" s="49">
        <v>0</v>
      </c>
      <c r="E66" s="62"/>
      <c r="F66" s="340"/>
      <c r="G66" s="341"/>
      <c r="H66" s="342"/>
      <c r="I66" s="62"/>
      <c r="J66" s="62"/>
      <c r="K66" s="150"/>
      <c r="N66" s="63"/>
    </row>
    <row r="67" spans="1:14" ht="21.75" customHeight="1" x14ac:dyDescent="0.2">
      <c r="A67" s="173" t="s">
        <v>10</v>
      </c>
      <c r="B67" s="49">
        <v>0</v>
      </c>
      <c r="C67" s="65"/>
      <c r="D67" s="49">
        <v>0</v>
      </c>
      <c r="E67" s="62"/>
      <c r="F67" s="340"/>
      <c r="G67" s="341"/>
      <c r="H67" s="342"/>
      <c r="I67" s="62"/>
      <c r="J67" s="62"/>
      <c r="K67" s="150"/>
      <c r="N67" s="63"/>
    </row>
    <row r="68" spans="1:14" ht="21.75" customHeight="1" x14ac:dyDescent="0.2">
      <c r="A68" s="158" t="s">
        <v>209</v>
      </c>
      <c r="B68" s="68">
        <f>SUM(B63:B67)</f>
        <v>0</v>
      </c>
      <c r="C68" s="66"/>
      <c r="D68" s="68">
        <f>SUM(D63:D67)</f>
        <v>0</v>
      </c>
      <c r="E68" s="62"/>
      <c r="F68" s="70"/>
      <c r="G68" s="153"/>
      <c r="H68" s="153"/>
      <c r="I68" s="153"/>
      <c r="J68" s="334" t="str">
        <f>IF(OR(AND(B47&lt;&gt;0,B68+D68=0),AND(B47=0,B68+D68&lt;&gt;0)),"Error: You must enter # of CDSMP workshops in addition to costs in order for the calculator to compute","")</f>
        <v/>
      </c>
      <c r="K68" s="335"/>
    </row>
    <row r="69" spans="1:14" ht="15.75" customHeight="1" x14ac:dyDescent="0.2">
      <c r="A69" s="162"/>
      <c r="B69" s="62"/>
      <c r="D69" s="62"/>
      <c r="E69" s="62"/>
      <c r="F69" s="62"/>
      <c r="G69" s="62"/>
      <c r="H69" s="62"/>
      <c r="I69" s="62"/>
      <c r="J69" s="62"/>
      <c r="K69" s="150"/>
      <c r="N69" s="63"/>
    </row>
    <row r="70" spans="1:14" ht="28.5" customHeight="1" x14ac:dyDescent="0.2">
      <c r="A70" s="343" t="s">
        <v>18</v>
      </c>
      <c r="B70" s="344"/>
      <c r="C70" s="344"/>
      <c r="D70" s="344"/>
      <c r="E70" s="344"/>
      <c r="F70" s="344"/>
      <c r="G70" s="344"/>
      <c r="H70" s="344"/>
      <c r="I70" s="344"/>
      <c r="J70" s="344"/>
      <c r="K70" s="218"/>
    </row>
    <row r="71" spans="1:14" ht="27" customHeight="1" x14ac:dyDescent="0.2">
      <c r="A71" s="336" t="s">
        <v>190</v>
      </c>
      <c r="B71" s="337"/>
      <c r="C71" s="337"/>
      <c r="D71" s="337"/>
      <c r="E71" s="337"/>
      <c r="F71" s="337"/>
      <c r="G71" s="337"/>
      <c r="H71" s="337"/>
      <c r="I71" s="337"/>
      <c r="J71" s="337"/>
      <c r="K71" s="338"/>
    </row>
    <row r="72" spans="1:14" s="72" customFormat="1" x14ac:dyDescent="0.2">
      <c r="A72" s="168"/>
      <c r="B72" s="169"/>
      <c r="C72" s="169"/>
      <c r="D72" s="169"/>
      <c r="E72" s="169"/>
      <c r="F72" s="226" t="s">
        <v>189</v>
      </c>
      <c r="G72" s="169"/>
      <c r="H72" s="169"/>
      <c r="I72" s="169"/>
      <c r="J72" s="169"/>
      <c r="K72" s="152"/>
    </row>
    <row r="73" spans="1:14" ht="21.75" customHeight="1" x14ac:dyDescent="0.2">
      <c r="A73" s="148" t="s">
        <v>45</v>
      </c>
      <c r="B73" s="348">
        <v>0</v>
      </c>
      <c r="C73" s="348"/>
      <c r="D73" s="348"/>
      <c r="E73" s="62"/>
      <c r="F73" s="340"/>
      <c r="G73" s="341"/>
      <c r="H73" s="342"/>
      <c r="I73" s="62"/>
      <c r="J73" s="62"/>
      <c r="K73" s="150"/>
    </row>
    <row r="74" spans="1:14" ht="21.75" customHeight="1" x14ac:dyDescent="0.2">
      <c r="A74" s="161" t="s">
        <v>46</v>
      </c>
      <c r="B74" s="348">
        <v>0</v>
      </c>
      <c r="C74" s="348"/>
      <c r="D74" s="348"/>
      <c r="E74" s="62"/>
      <c r="F74" s="340"/>
      <c r="G74" s="341"/>
      <c r="H74" s="342"/>
      <c r="I74" s="62"/>
      <c r="J74" s="62"/>
      <c r="K74" s="150"/>
    </row>
    <row r="75" spans="1:14" ht="15.75" customHeight="1" x14ac:dyDescent="0.2">
      <c r="A75" s="162"/>
      <c r="B75" s="62"/>
      <c r="D75" s="62"/>
      <c r="E75" s="62"/>
      <c r="F75" s="62"/>
      <c r="G75" s="62"/>
      <c r="H75" s="62"/>
      <c r="I75" s="62"/>
      <c r="J75" s="62"/>
      <c r="K75" s="150"/>
    </row>
    <row r="76" spans="1:14" ht="15.75" customHeight="1" x14ac:dyDescent="0.2">
      <c r="A76" s="161" t="s">
        <v>125</v>
      </c>
      <c r="B76" s="372"/>
      <c r="C76" s="372"/>
      <c r="D76" s="372"/>
      <c r="E76" s="62"/>
      <c r="F76" s="226" t="s">
        <v>189</v>
      </c>
      <c r="G76" s="62"/>
      <c r="H76" s="62"/>
      <c r="I76" s="62"/>
      <c r="J76" s="62"/>
      <c r="K76" s="150"/>
    </row>
    <row r="77" spans="1:14" ht="21.75" customHeight="1" x14ac:dyDescent="0.2">
      <c r="A77" s="171" t="s">
        <v>13</v>
      </c>
      <c r="B77" s="350">
        <v>0</v>
      </c>
      <c r="C77" s="350"/>
      <c r="D77" s="350"/>
      <c r="E77" s="62"/>
      <c r="F77" s="340"/>
      <c r="G77" s="341"/>
      <c r="H77" s="342"/>
      <c r="I77" s="175"/>
      <c r="J77" s="334" t="str">
        <f>IF(OR(B79&lt;&gt;0,B80&lt;&gt;0,B81&lt;&gt;0,B82&lt;&gt;0),IF(SUM(B79:B82)&lt;&gt;B78,"Error: the sum of workshops faciliatated by trainees that operate under your license should be equal to "&amp;B78&amp;".",""),"")</f>
        <v/>
      </c>
      <c r="K77" s="335"/>
    </row>
    <row r="78" spans="1:14" ht="21.75" customHeight="1" x14ac:dyDescent="0.2">
      <c r="A78" s="176" t="s">
        <v>50</v>
      </c>
      <c r="B78" s="350">
        <v>0</v>
      </c>
      <c r="C78" s="350"/>
      <c r="D78" s="350"/>
      <c r="E78" s="62"/>
      <c r="F78" s="340"/>
      <c r="G78" s="341"/>
      <c r="H78" s="342"/>
      <c r="I78" s="62"/>
      <c r="J78" s="62"/>
      <c r="K78" s="150"/>
    </row>
    <row r="79" spans="1:14" ht="21.75" customHeight="1" x14ac:dyDescent="0.2">
      <c r="A79" s="242" t="s">
        <v>64</v>
      </c>
      <c r="B79" s="350">
        <v>0</v>
      </c>
      <c r="C79" s="350"/>
      <c r="D79" s="350"/>
      <c r="E79" s="62"/>
      <c r="F79" s="340"/>
      <c r="G79" s="341"/>
      <c r="H79" s="342"/>
      <c r="I79" s="62"/>
      <c r="J79" s="62"/>
      <c r="K79" s="150"/>
    </row>
    <row r="80" spans="1:14" ht="21.75" customHeight="1" x14ac:dyDescent="0.2">
      <c r="A80" s="242" t="s">
        <v>65</v>
      </c>
      <c r="B80" s="350">
        <v>0</v>
      </c>
      <c r="C80" s="350"/>
      <c r="D80" s="350"/>
      <c r="E80" s="62"/>
      <c r="F80" s="340"/>
      <c r="G80" s="341"/>
      <c r="H80" s="342"/>
      <c r="I80" s="62"/>
      <c r="J80" s="62"/>
      <c r="K80" s="150"/>
    </row>
    <row r="81" spans="1:11" ht="21.75" customHeight="1" x14ac:dyDescent="0.2">
      <c r="A81" s="242" t="s">
        <v>66</v>
      </c>
      <c r="B81" s="350">
        <v>0</v>
      </c>
      <c r="C81" s="350"/>
      <c r="D81" s="350"/>
      <c r="E81" s="62"/>
      <c r="F81" s="340"/>
      <c r="G81" s="341"/>
      <c r="H81" s="342"/>
      <c r="I81" s="62"/>
      <c r="J81" s="62"/>
      <c r="K81" s="150"/>
    </row>
    <row r="82" spans="1:11" ht="21.75" customHeight="1" x14ac:dyDescent="0.2">
      <c r="A82" s="242" t="s">
        <v>67</v>
      </c>
      <c r="B82" s="350">
        <v>0</v>
      </c>
      <c r="C82" s="350"/>
      <c r="D82" s="350"/>
      <c r="E82" s="62"/>
      <c r="F82" s="340"/>
      <c r="G82" s="341"/>
      <c r="H82" s="342"/>
      <c r="I82" s="62"/>
      <c r="J82" s="62"/>
      <c r="K82" s="150"/>
    </row>
    <row r="83" spans="1:11" ht="15.75" customHeight="1" x14ac:dyDescent="0.2">
      <c r="A83" s="177"/>
      <c r="B83" s="62"/>
      <c r="C83" s="70"/>
      <c r="D83" s="79"/>
      <c r="E83" s="62"/>
      <c r="F83" s="62"/>
      <c r="G83" s="62"/>
      <c r="H83" s="62"/>
      <c r="I83" s="62"/>
      <c r="J83" s="62"/>
      <c r="K83" s="150"/>
    </row>
    <row r="84" spans="1:11" ht="17.25" customHeight="1" x14ac:dyDescent="0.2">
      <c r="A84" s="178" t="s">
        <v>126</v>
      </c>
      <c r="B84" s="227" t="s">
        <v>9</v>
      </c>
      <c r="C84" s="227"/>
      <c r="D84" s="227" t="s">
        <v>48</v>
      </c>
      <c r="E84" s="228"/>
      <c r="F84" s="226" t="s">
        <v>189</v>
      </c>
      <c r="G84" s="62"/>
      <c r="H84" s="62"/>
      <c r="I84" s="62"/>
      <c r="J84" s="62"/>
      <c r="K84" s="150"/>
    </row>
    <row r="85" spans="1:11" ht="21.75" customHeight="1" x14ac:dyDescent="0.2">
      <c r="A85" s="179" t="s">
        <v>47</v>
      </c>
      <c r="B85" s="51">
        <v>0</v>
      </c>
      <c r="D85" s="51">
        <v>0</v>
      </c>
      <c r="E85" s="62"/>
      <c r="F85" s="340"/>
      <c r="G85" s="341"/>
      <c r="H85" s="342"/>
      <c r="I85" s="166"/>
      <c r="J85" s="62"/>
      <c r="K85" s="150"/>
    </row>
    <row r="86" spans="1:11" ht="21.75" customHeight="1" x14ac:dyDescent="0.2">
      <c r="A86" s="172" t="s">
        <v>127</v>
      </c>
      <c r="B86" s="49">
        <v>0</v>
      </c>
      <c r="D86" s="49">
        <v>0</v>
      </c>
      <c r="E86" s="62"/>
      <c r="F86" s="340"/>
      <c r="G86" s="341"/>
      <c r="H86" s="342"/>
      <c r="I86" s="180"/>
      <c r="J86" s="62"/>
      <c r="K86" s="150"/>
    </row>
    <row r="87" spans="1:11" ht="21.75" customHeight="1" x14ac:dyDescent="0.2">
      <c r="A87" s="172" t="s">
        <v>15</v>
      </c>
      <c r="B87" s="49">
        <v>0</v>
      </c>
      <c r="D87" s="49">
        <v>0</v>
      </c>
      <c r="E87" s="62"/>
      <c r="F87" s="340"/>
      <c r="G87" s="341"/>
      <c r="H87" s="342"/>
      <c r="I87" s="62"/>
      <c r="J87" s="62"/>
      <c r="K87" s="150"/>
    </row>
    <row r="88" spans="1:11" ht="21.75" customHeight="1" x14ac:dyDescent="0.2">
      <c r="A88" s="172" t="s">
        <v>6</v>
      </c>
      <c r="B88" s="49">
        <v>0</v>
      </c>
      <c r="D88" s="49">
        <v>0</v>
      </c>
      <c r="E88" s="62"/>
      <c r="F88" s="340"/>
      <c r="G88" s="341"/>
      <c r="H88" s="342"/>
      <c r="I88" s="62"/>
      <c r="J88" s="62"/>
      <c r="K88" s="150"/>
    </row>
    <row r="89" spans="1:11" ht="21.75" customHeight="1" x14ac:dyDescent="0.2">
      <c r="A89" s="172" t="s">
        <v>8</v>
      </c>
      <c r="B89" s="49">
        <v>0</v>
      </c>
      <c r="D89" s="49">
        <v>0</v>
      </c>
      <c r="E89" s="62"/>
      <c r="F89" s="340"/>
      <c r="G89" s="341"/>
      <c r="H89" s="342"/>
      <c r="I89" s="62"/>
      <c r="J89" s="62"/>
      <c r="K89" s="150"/>
    </row>
    <row r="90" spans="1:11" ht="21.75" customHeight="1" x14ac:dyDescent="0.2">
      <c r="A90" s="172" t="s">
        <v>7</v>
      </c>
      <c r="B90" s="49">
        <v>0</v>
      </c>
      <c r="D90" s="49">
        <v>0</v>
      </c>
      <c r="E90" s="62"/>
      <c r="F90" s="340"/>
      <c r="G90" s="341"/>
      <c r="H90" s="342"/>
      <c r="I90" s="62"/>
      <c r="J90" s="62"/>
      <c r="K90" s="150"/>
    </row>
    <row r="91" spans="1:11" ht="21.75" customHeight="1" x14ac:dyDescent="0.2">
      <c r="A91" s="173" t="s">
        <v>10</v>
      </c>
      <c r="B91" s="49">
        <v>0</v>
      </c>
      <c r="C91" s="65"/>
      <c r="D91" s="49">
        <v>0</v>
      </c>
      <c r="E91" s="62"/>
      <c r="F91" s="340"/>
      <c r="G91" s="341"/>
      <c r="H91" s="342"/>
      <c r="I91" s="62"/>
      <c r="J91" s="62"/>
      <c r="K91" s="150"/>
    </row>
    <row r="92" spans="1:11" ht="21.75" customHeight="1" x14ac:dyDescent="0.2">
      <c r="A92" s="158" t="s">
        <v>169</v>
      </c>
      <c r="B92" s="68">
        <f>SUM(B86:B91)</f>
        <v>0</v>
      </c>
      <c r="C92" s="68"/>
      <c r="D92" s="68">
        <f>SUM(D86:D91)</f>
        <v>0</v>
      </c>
      <c r="E92" s="62"/>
      <c r="F92" s="70"/>
      <c r="G92" s="153"/>
      <c r="H92" s="153"/>
      <c r="I92" s="153"/>
      <c r="J92" s="334" t="str">
        <f>IF(OR(AND(B85+D85&lt;&gt;0,B92+D92=0),AND(B85+D85=0,B92+D92&lt;&gt;0)),"Error: You must enter # of Master Trainers in addition to costs in order for the calculator to compute","")</f>
        <v/>
      </c>
      <c r="K92" s="335"/>
    </row>
    <row r="93" spans="1:11" ht="15.75" customHeight="1" x14ac:dyDescent="0.2">
      <c r="A93" s="162"/>
      <c r="B93" s="62"/>
      <c r="D93" s="62"/>
      <c r="E93" s="62"/>
      <c r="F93" s="62"/>
      <c r="G93" s="62"/>
      <c r="H93" s="62"/>
      <c r="I93" s="62"/>
      <c r="J93" s="62"/>
      <c r="K93" s="150"/>
    </row>
    <row r="94" spans="1:11" ht="15.75" customHeight="1" x14ac:dyDescent="0.2">
      <c r="A94" s="161" t="s">
        <v>33</v>
      </c>
      <c r="B94" s="62"/>
      <c r="D94" s="62"/>
      <c r="E94" s="62"/>
      <c r="F94" s="226" t="s">
        <v>189</v>
      </c>
      <c r="G94" s="62"/>
      <c r="H94" s="62"/>
      <c r="I94" s="62"/>
      <c r="J94" s="62"/>
      <c r="K94" s="150"/>
    </row>
    <row r="95" spans="1:11" ht="21.75" customHeight="1" x14ac:dyDescent="0.2">
      <c r="A95" s="172" t="s">
        <v>128</v>
      </c>
      <c r="B95" s="345">
        <v>0</v>
      </c>
      <c r="C95" s="346"/>
      <c r="D95" s="347"/>
      <c r="E95" s="62"/>
      <c r="F95" s="340"/>
      <c r="G95" s="341"/>
      <c r="H95" s="342"/>
      <c r="I95" s="62"/>
      <c r="J95" s="62"/>
      <c r="K95" s="150"/>
    </row>
    <row r="96" spans="1:11" ht="21.75" customHeight="1" x14ac:dyDescent="0.2">
      <c r="A96" s="172" t="s">
        <v>6</v>
      </c>
      <c r="B96" s="345">
        <v>0</v>
      </c>
      <c r="C96" s="346"/>
      <c r="D96" s="347"/>
      <c r="E96" s="62"/>
      <c r="F96" s="340"/>
      <c r="G96" s="341"/>
      <c r="H96" s="342"/>
      <c r="I96" s="62"/>
      <c r="J96" s="62"/>
      <c r="K96" s="156"/>
    </row>
    <row r="97" spans="1:11" ht="21.75" customHeight="1" x14ac:dyDescent="0.2">
      <c r="A97" s="172" t="s">
        <v>8</v>
      </c>
      <c r="B97" s="345">
        <v>0</v>
      </c>
      <c r="C97" s="346"/>
      <c r="D97" s="347"/>
      <c r="E97" s="62"/>
      <c r="F97" s="340"/>
      <c r="G97" s="341"/>
      <c r="H97" s="342"/>
      <c r="I97" s="62"/>
      <c r="J97" s="62"/>
      <c r="K97" s="150"/>
    </row>
    <row r="98" spans="1:11" ht="21.75" customHeight="1" x14ac:dyDescent="0.2">
      <c r="A98" s="173" t="s">
        <v>7</v>
      </c>
      <c r="B98" s="345">
        <v>0</v>
      </c>
      <c r="C98" s="346"/>
      <c r="D98" s="347"/>
      <c r="E98" s="62"/>
      <c r="F98" s="340"/>
      <c r="G98" s="341"/>
      <c r="H98" s="342"/>
      <c r="I98" s="62"/>
      <c r="J98" s="62"/>
      <c r="K98" s="150"/>
    </row>
    <row r="99" spans="1:11" ht="21.75" customHeight="1" x14ac:dyDescent="0.2">
      <c r="A99" s="158" t="s">
        <v>170</v>
      </c>
      <c r="B99" s="349">
        <f>SUM(B95:D98)</f>
        <v>0</v>
      </c>
      <c r="C99" s="349"/>
      <c r="D99" s="349"/>
      <c r="E99" s="62"/>
      <c r="F99" s="70"/>
      <c r="G99" s="153"/>
      <c r="H99" s="153"/>
      <c r="I99" s="153"/>
      <c r="J99" s="334" t="str">
        <f>IF(AND(B77=0,B99+D99&lt;&gt;0),"Error: You must enter # of trainees that completed program in addition to costs in order for the calculator to compute","")</f>
        <v/>
      </c>
      <c r="K99" s="335"/>
    </row>
    <row r="100" spans="1:11" ht="12" customHeight="1" x14ac:dyDescent="0.2">
      <c r="A100" s="181"/>
      <c r="B100" s="80"/>
      <c r="D100" s="62"/>
      <c r="E100" s="62"/>
      <c r="F100" s="62"/>
      <c r="G100" s="62"/>
      <c r="H100" s="62"/>
      <c r="I100" s="62"/>
      <c r="J100" s="62"/>
      <c r="K100" s="150"/>
    </row>
    <row r="101" spans="1:11" ht="15.75" customHeight="1" x14ac:dyDescent="0.2">
      <c r="A101" s="161" t="s">
        <v>12</v>
      </c>
      <c r="B101" s="61" t="s">
        <v>0</v>
      </c>
      <c r="C101" s="61"/>
      <c r="D101" s="61" t="s">
        <v>11</v>
      </c>
      <c r="E101" s="62"/>
      <c r="F101" s="226" t="s">
        <v>189</v>
      </c>
      <c r="G101" s="62"/>
      <c r="H101" s="62"/>
      <c r="I101" s="62"/>
      <c r="J101" s="62"/>
      <c r="K101" s="150"/>
    </row>
    <row r="102" spans="1:11" ht="21.75" customHeight="1" x14ac:dyDescent="0.2">
      <c r="A102" s="172" t="s">
        <v>1</v>
      </c>
      <c r="B102" s="49">
        <v>0</v>
      </c>
      <c r="D102" s="49">
        <v>0</v>
      </c>
      <c r="E102" s="62"/>
      <c r="F102" s="340"/>
      <c r="G102" s="341"/>
      <c r="H102" s="342"/>
      <c r="I102" s="182"/>
      <c r="J102" s="62"/>
      <c r="K102" s="150"/>
    </row>
    <row r="103" spans="1:11" ht="21.75" customHeight="1" x14ac:dyDescent="0.2">
      <c r="A103" s="172" t="s">
        <v>2</v>
      </c>
      <c r="B103" s="49">
        <v>0</v>
      </c>
      <c r="D103" s="49">
        <v>0</v>
      </c>
      <c r="E103" s="62"/>
      <c r="F103" s="340"/>
      <c r="G103" s="341"/>
      <c r="H103" s="342"/>
      <c r="I103" s="62"/>
      <c r="J103" s="62"/>
      <c r="K103" s="150"/>
    </row>
    <row r="104" spans="1:11" ht="21.75" customHeight="1" x14ac:dyDescent="0.2">
      <c r="A104" s="172" t="s">
        <v>3</v>
      </c>
      <c r="B104" s="49">
        <v>0</v>
      </c>
      <c r="D104" s="49">
        <v>0</v>
      </c>
      <c r="E104" s="62"/>
      <c r="F104" s="340"/>
      <c r="G104" s="341"/>
      <c r="H104" s="342"/>
      <c r="I104" s="62">
        <v>1</v>
      </c>
      <c r="J104" s="62"/>
      <c r="K104" s="150"/>
    </row>
    <row r="105" spans="1:11" ht="21.75" customHeight="1" x14ac:dyDescent="0.2">
      <c r="A105" s="172" t="s">
        <v>62</v>
      </c>
      <c r="B105" s="49">
        <v>0</v>
      </c>
      <c r="D105" s="49">
        <v>0</v>
      </c>
      <c r="E105" s="62"/>
      <c r="F105" s="340"/>
      <c r="G105" s="341"/>
      <c r="H105" s="342"/>
      <c r="I105" s="62"/>
      <c r="J105" s="62"/>
      <c r="K105" s="150"/>
    </row>
    <row r="106" spans="1:11" ht="21.75" customHeight="1" x14ac:dyDescent="0.2">
      <c r="A106" s="172" t="s">
        <v>49</v>
      </c>
      <c r="B106" s="49">
        <v>0</v>
      </c>
      <c r="D106" s="49">
        <v>0</v>
      </c>
      <c r="E106" s="62"/>
      <c r="F106" s="340"/>
      <c r="G106" s="341"/>
      <c r="H106" s="342"/>
      <c r="I106" s="62"/>
      <c r="J106" s="62"/>
      <c r="K106" s="150"/>
    </row>
    <row r="107" spans="1:11" ht="21.75" customHeight="1" x14ac:dyDescent="0.2">
      <c r="A107" s="173" t="s">
        <v>10</v>
      </c>
      <c r="B107" s="49">
        <v>0</v>
      </c>
      <c r="C107" s="65"/>
      <c r="D107" s="49">
        <v>0</v>
      </c>
      <c r="E107" s="62"/>
      <c r="F107" s="340"/>
      <c r="G107" s="341"/>
      <c r="H107" s="342"/>
      <c r="I107" s="62"/>
      <c r="J107" s="62"/>
      <c r="K107" s="150"/>
    </row>
    <row r="108" spans="1:11" ht="21.75" customHeight="1" x14ac:dyDescent="0.2">
      <c r="A108" s="158" t="s">
        <v>171</v>
      </c>
      <c r="B108" s="68">
        <f>SUM(B102:B107)</f>
        <v>0</v>
      </c>
      <c r="C108" s="66"/>
      <c r="D108" s="68">
        <f>SUM(D102:D107)</f>
        <v>0</v>
      </c>
      <c r="E108" s="62"/>
      <c r="F108" s="70"/>
      <c r="G108" s="153"/>
      <c r="H108" s="153"/>
      <c r="I108" s="153"/>
      <c r="J108" s="334" t="str">
        <f>IF(OR(AND(B73&lt;&gt;0,B108+D108=0),AND(B73=0,B108+D108&lt;&gt;0)),"Error: You must enter # of workshop leader trainings in addition to costs in order for the calculator to compute","")</f>
        <v/>
      </c>
      <c r="K108" s="335"/>
    </row>
    <row r="109" spans="1:11" ht="15.75" customHeight="1" x14ac:dyDescent="0.2">
      <c r="A109" s="181"/>
      <c r="B109" s="69"/>
      <c r="C109" s="70"/>
      <c r="D109" s="69"/>
      <c r="E109" s="62"/>
      <c r="F109" s="62"/>
      <c r="G109" s="62"/>
      <c r="H109" s="62"/>
      <c r="I109" s="70"/>
      <c r="J109" s="62"/>
      <c r="K109" s="150"/>
    </row>
    <row r="110" spans="1:11" ht="15.75" customHeight="1" x14ac:dyDescent="0.2">
      <c r="A110" s="161" t="s">
        <v>129</v>
      </c>
      <c r="B110" s="61" t="s">
        <v>0</v>
      </c>
      <c r="C110" s="61"/>
      <c r="D110" s="61" t="s">
        <v>11</v>
      </c>
      <c r="E110" s="62"/>
      <c r="F110" s="226" t="s">
        <v>189</v>
      </c>
      <c r="G110" s="62"/>
      <c r="H110" s="62"/>
      <c r="I110" s="70"/>
      <c r="J110" s="62"/>
      <c r="K110" s="150"/>
    </row>
    <row r="111" spans="1:11" s="70" customFormat="1" ht="21.75" customHeight="1" x14ac:dyDescent="0.2">
      <c r="A111" s="172" t="s">
        <v>35</v>
      </c>
      <c r="B111" s="49">
        <v>0</v>
      </c>
      <c r="C111" s="62"/>
      <c r="D111" s="49">
        <v>0</v>
      </c>
      <c r="F111" s="340"/>
      <c r="G111" s="341"/>
      <c r="H111" s="342"/>
      <c r="I111" s="153"/>
      <c r="J111" s="334" t="str">
        <f>IF(AND(B74=0,B111+D111&lt;&gt;0),"Error: You must enter # of follow-up sessions in addition to costs in order for the calculator to compute","")</f>
        <v/>
      </c>
      <c r="K111" s="335"/>
    </row>
    <row r="112" spans="1:11" x14ac:dyDescent="0.2">
      <c r="A112" s="162"/>
      <c r="B112" s="62"/>
      <c r="D112" s="62"/>
      <c r="E112" s="62"/>
      <c r="F112" s="62"/>
      <c r="G112" s="62"/>
      <c r="H112" s="62"/>
      <c r="I112" s="62"/>
      <c r="J112" s="62"/>
      <c r="K112" s="150"/>
    </row>
    <row r="113" spans="1:12" ht="28.5" customHeight="1" x14ac:dyDescent="0.2">
      <c r="A113" s="343" t="s">
        <v>54</v>
      </c>
      <c r="B113" s="344"/>
      <c r="C113" s="344"/>
      <c r="D113" s="344"/>
      <c r="E113" s="344"/>
      <c r="F113" s="344"/>
      <c r="G113" s="344"/>
      <c r="H113" s="344"/>
      <c r="I113" s="344"/>
      <c r="J113" s="344"/>
      <c r="K113" s="218"/>
    </row>
    <row r="114" spans="1:12" ht="90" customHeight="1" x14ac:dyDescent="0.2">
      <c r="A114" s="336" t="s">
        <v>216</v>
      </c>
      <c r="B114" s="337"/>
      <c r="C114" s="337"/>
      <c r="D114" s="337"/>
      <c r="E114" s="337"/>
      <c r="F114" s="337"/>
      <c r="G114" s="337"/>
      <c r="H114" s="337"/>
      <c r="I114" s="337"/>
      <c r="J114" s="337"/>
      <c r="K114" s="338"/>
    </row>
    <row r="115" spans="1:12" s="241" customFormat="1" x14ac:dyDescent="0.2">
      <c r="A115" s="239"/>
      <c r="B115" s="339"/>
      <c r="C115" s="339"/>
      <c r="D115" s="339"/>
      <c r="E115" s="27">
        <v>1</v>
      </c>
      <c r="F115" s="27"/>
      <c r="G115" s="116"/>
      <c r="H115" s="240">
        <v>1</v>
      </c>
      <c r="I115" s="240">
        <v>1</v>
      </c>
      <c r="J115" s="243"/>
      <c r="K115" s="244"/>
    </row>
    <row r="116" spans="1:12" s="72" customFormat="1" ht="18.75" customHeight="1" x14ac:dyDescent="0.2">
      <c r="A116" s="183" t="s">
        <v>217</v>
      </c>
      <c r="B116" s="61"/>
      <c r="C116" s="61"/>
      <c r="D116" s="61"/>
      <c r="E116" s="169"/>
      <c r="F116" s="226" t="s">
        <v>189</v>
      </c>
      <c r="G116" s="61"/>
      <c r="H116" s="61"/>
      <c r="I116" s="61"/>
      <c r="J116" s="70"/>
      <c r="K116" s="152"/>
    </row>
    <row r="117" spans="1:12" s="72" customFormat="1" ht="21.75" customHeight="1" x14ac:dyDescent="0.2">
      <c r="A117" s="184" t="s">
        <v>55</v>
      </c>
      <c r="B117" s="348">
        <v>0</v>
      </c>
      <c r="C117" s="348"/>
      <c r="D117" s="348"/>
      <c r="E117" s="169"/>
      <c r="F117" s="340"/>
      <c r="G117" s="341"/>
      <c r="H117" s="342"/>
      <c r="I117" s="61"/>
      <c r="J117" s="70"/>
      <c r="K117" s="152"/>
    </row>
    <row r="118" spans="1:12" s="72" customFormat="1" ht="21.75" customHeight="1" x14ac:dyDescent="0.2">
      <c r="A118" s="184" t="s">
        <v>56</v>
      </c>
      <c r="B118" s="348">
        <v>0</v>
      </c>
      <c r="C118" s="348"/>
      <c r="D118" s="348"/>
      <c r="E118" s="169"/>
      <c r="F118" s="340"/>
      <c r="G118" s="341"/>
      <c r="H118" s="342"/>
      <c r="I118" s="61"/>
      <c r="J118" s="70"/>
      <c r="K118" s="152"/>
    </row>
    <row r="119" spans="1:12" s="72" customFormat="1" ht="15.75" customHeight="1" x14ac:dyDescent="0.2">
      <c r="A119" s="168"/>
      <c r="B119" s="61" t="s">
        <v>0</v>
      </c>
      <c r="C119" s="61"/>
      <c r="D119" s="61" t="s">
        <v>11</v>
      </c>
      <c r="E119" s="169"/>
      <c r="F119" s="226" t="s">
        <v>189</v>
      </c>
      <c r="G119" s="169"/>
      <c r="H119" s="169"/>
      <c r="I119" s="169"/>
      <c r="J119" s="70"/>
      <c r="K119" s="152"/>
    </row>
    <row r="120" spans="1:12" s="72" customFormat="1" ht="21.75" customHeight="1" x14ac:dyDescent="0.2">
      <c r="A120" s="184" t="s">
        <v>57</v>
      </c>
      <c r="B120" s="49">
        <v>0</v>
      </c>
      <c r="C120" s="62"/>
      <c r="D120" s="49">
        <v>0</v>
      </c>
      <c r="E120" s="169"/>
      <c r="F120" s="340"/>
      <c r="G120" s="341"/>
      <c r="H120" s="342"/>
      <c r="I120" s="153"/>
      <c r="J120" s="334" t="str">
        <f>IF(OR(AND(B117&lt;&gt;0,B120+D120=0),AND(B117=0,B120+D120&lt;&gt;0)),"Error: You must enter # of lay persons trained in addition to tuition costs in order for the calculator to compute","")</f>
        <v/>
      </c>
      <c r="K120" s="335"/>
    </row>
    <row r="121" spans="1:12" s="72" customFormat="1" ht="21.75" customHeight="1" x14ac:dyDescent="0.2">
      <c r="A121" s="184" t="s">
        <v>58</v>
      </c>
      <c r="B121" s="49">
        <v>0</v>
      </c>
      <c r="C121" s="62"/>
      <c r="D121" s="49">
        <v>0</v>
      </c>
      <c r="E121" s="169"/>
      <c r="F121" s="340"/>
      <c r="G121" s="341"/>
      <c r="H121" s="342"/>
      <c r="I121" s="153"/>
      <c r="J121" s="334" t="str">
        <f>IF(OR(AND(B118&lt;&gt;0,B121+D121=0),AND(B118=0,B121+D121&lt;&gt;0)),"Error: You must enter # of lay persons trained in addition to tuition costs in order for the calculator to compute","")</f>
        <v/>
      </c>
      <c r="K121" s="335"/>
    </row>
    <row r="122" spans="1:12" s="72" customFormat="1" ht="21.75" customHeight="1" x14ac:dyDescent="0.2">
      <c r="A122" s="184" t="s">
        <v>130</v>
      </c>
      <c r="B122" s="49">
        <v>0</v>
      </c>
      <c r="C122" s="62"/>
      <c r="D122" s="49">
        <v>0</v>
      </c>
      <c r="E122" s="169"/>
      <c r="F122" s="340"/>
      <c r="G122" s="341"/>
      <c r="H122" s="342"/>
      <c r="I122" s="70"/>
      <c r="J122" s="70"/>
      <c r="K122" s="152"/>
    </row>
    <row r="123" spans="1:12" s="72" customFormat="1" ht="21.75" customHeight="1" x14ac:dyDescent="0.2">
      <c r="A123" s="184" t="s">
        <v>6</v>
      </c>
      <c r="B123" s="49">
        <v>0</v>
      </c>
      <c r="C123" s="62"/>
      <c r="D123" s="49">
        <v>0</v>
      </c>
      <c r="E123" s="169"/>
      <c r="F123" s="340"/>
      <c r="G123" s="341"/>
      <c r="H123" s="342"/>
      <c r="I123" s="70"/>
      <c r="J123" s="70"/>
      <c r="K123" s="152"/>
    </row>
    <row r="124" spans="1:12" s="72" customFormat="1" ht="21.75" customHeight="1" x14ac:dyDescent="0.2">
      <c r="A124" s="184" t="s">
        <v>8</v>
      </c>
      <c r="B124" s="49">
        <v>0</v>
      </c>
      <c r="C124" s="62"/>
      <c r="D124" s="49">
        <v>0</v>
      </c>
      <c r="E124" s="169"/>
      <c r="F124" s="340"/>
      <c r="G124" s="341"/>
      <c r="H124" s="342"/>
      <c r="I124" s="70"/>
      <c r="J124" s="70"/>
      <c r="K124" s="152"/>
    </row>
    <row r="125" spans="1:12" s="72" customFormat="1" ht="21.75" customHeight="1" x14ac:dyDescent="0.2">
      <c r="A125" s="184" t="s">
        <v>7</v>
      </c>
      <c r="B125" s="49">
        <v>0</v>
      </c>
      <c r="C125" s="62"/>
      <c r="D125" s="49">
        <v>0</v>
      </c>
      <c r="E125" s="169"/>
      <c r="F125" s="340"/>
      <c r="G125" s="341"/>
      <c r="H125" s="342"/>
      <c r="I125" s="185"/>
      <c r="J125" s="70"/>
      <c r="K125" s="152"/>
    </row>
    <row r="126" spans="1:12" s="72" customFormat="1" ht="21.75" customHeight="1" x14ac:dyDescent="0.2">
      <c r="A126" s="186" t="s">
        <v>73</v>
      </c>
      <c r="B126" s="49">
        <v>0</v>
      </c>
      <c r="C126" s="65"/>
      <c r="D126" s="49">
        <v>0</v>
      </c>
      <c r="E126" s="169"/>
      <c r="F126" s="340"/>
      <c r="G126" s="341"/>
      <c r="H126" s="342"/>
      <c r="I126" s="70"/>
      <c r="J126" s="70"/>
      <c r="K126" s="152"/>
    </row>
    <row r="127" spans="1:12" ht="21.75" customHeight="1" x14ac:dyDescent="0.2">
      <c r="A127" s="158" t="s">
        <v>218</v>
      </c>
      <c r="B127" s="68">
        <f>SUM(B120:B126)</f>
        <v>0</v>
      </c>
      <c r="C127" s="66"/>
      <c r="D127" s="68">
        <f>SUM(D120:D126)</f>
        <v>0</v>
      </c>
      <c r="E127" s="62"/>
      <c r="F127" s="62"/>
      <c r="G127" s="153"/>
      <c r="H127" s="153"/>
      <c r="I127" s="153"/>
      <c r="J127" s="153"/>
      <c r="K127" s="187"/>
      <c r="L127" s="72"/>
    </row>
    <row r="128" spans="1:12" ht="12.75" x14ac:dyDescent="0.2">
      <c r="A128" s="158"/>
      <c r="B128" s="68"/>
      <c r="C128" s="66"/>
      <c r="D128" s="68"/>
      <c r="E128" s="62"/>
      <c r="F128" s="226" t="s">
        <v>189</v>
      </c>
      <c r="G128" s="169"/>
      <c r="H128" s="169"/>
      <c r="I128" s="153"/>
      <c r="J128" s="153"/>
      <c r="K128" s="187"/>
      <c r="L128" s="72"/>
    </row>
    <row r="129" spans="1:12" ht="24" x14ac:dyDescent="0.2">
      <c r="A129" s="318" t="s">
        <v>219</v>
      </c>
      <c r="B129" s="348" t="s">
        <v>204</v>
      </c>
      <c r="C129" s="348"/>
      <c r="D129" s="348"/>
      <c r="E129" s="62"/>
      <c r="F129" s="340"/>
      <c r="G129" s="341"/>
      <c r="H129" s="342"/>
      <c r="I129" s="153"/>
      <c r="J129" s="153"/>
      <c r="K129" s="187"/>
      <c r="L129" s="72"/>
    </row>
    <row r="130" spans="1:12" s="72" customFormat="1" ht="15.75" customHeight="1" x14ac:dyDescent="0.2">
      <c r="A130" s="168"/>
      <c r="B130" s="188"/>
      <c r="C130" s="169"/>
      <c r="D130" s="188"/>
      <c r="E130" s="169" t="s">
        <v>201</v>
      </c>
      <c r="F130" s="169"/>
      <c r="G130" s="169"/>
      <c r="H130" s="169"/>
      <c r="I130" s="169"/>
      <c r="J130" s="70"/>
      <c r="K130" s="152"/>
    </row>
    <row r="131" spans="1:12" s="72" customFormat="1" ht="15.75" customHeight="1" x14ac:dyDescent="0.2">
      <c r="A131" s="367" t="s">
        <v>222</v>
      </c>
      <c r="B131" s="368"/>
      <c r="C131" s="368"/>
      <c r="D131" s="368"/>
      <c r="E131" s="368"/>
      <c r="F131" s="368"/>
      <c r="G131" s="189"/>
      <c r="H131" s="189"/>
      <c r="I131" s="189"/>
      <c r="J131" s="70"/>
      <c r="K131" s="152"/>
    </row>
    <row r="132" spans="1:12" s="72" customFormat="1" ht="15.75" customHeight="1" x14ac:dyDescent="0.2">
      <c r="A132" s="190"/>
      <c r="B132" s="227" t="s">
        <v>59</v>
      </c>
      <c r="C132" s="227"/>
      <c r="D132" s="227" t="s">
        <v>60</v>
      </c>
      <c r="E132" s="227"/>
      <c r="F132" s="227" t="s">
        <v>61</v>
      </c>
      <c r="G132" s="61"/>
      <c r="H132" s="226" t="s">
        <v>189</v>
      </c>
      <c r="I132" s="61"/>
      <c r="J132" s="70"/>
      <c r="K132" s="152"/>
    </row>
    <row r="133" spans="1:12" s="72" customFormat="1" ht="21.75" customHeight="1" x14ac:dyDescent="0.2">
      <c r="A133" s="184" t="s">
        <v>200</v>
      </c>
      <c r="B133" s="51">
        <v>0</v>
      </c>
      <c r="C133" s="62"/>
      <c r="D133" s="51">
        <v>0</v>
      </c>
      <c r="E133" s="169"/>
      <c r="F133" s="51">
        <v>0</v>
      </c>
      <c r="G133" s="61"/>
      <c r="H133" s="217"/>
      <c r="I133" s="61"/>
      <c r="J133" s="334" t="str">
        <f>IF(OR(AND(B135+B134&lt;&gt;0,B133=0),AND(D135+D134=0,D133&lt;&gt;0),AND(F135+F134=0,F133&lt;&gt;0)),"Error: You must enter # of trainings conducted and # trained in order for the calculator to compute","")</f>
        <v/>
      </c>
      <c r="K133" s="335"/>
    </row>
    <row r="134" spans="1:12" s="72" customFormat="1" ht="21.75" customHeight="1" x14ac:dyDescent="0.2">
      <c r="A134" s="316" t="s">
        <v>55</v>
      </c>
      <c r="B134" s="51">
        <v>0</v>
      </c>
      <c r="C134" s="62"/>
      <c r="D134" s="51">
        <v>0</v>
      </c>
      <c r="E134" s="169"/>
      <c r="F134" s="51">
        <v>0</v>
      </c>
      <c r="G134" s="147"/>
      <c r="H134" s="217"/>
      <c r="I134" s="147"/>
      <c r="J134" s="70"/>
      <c r="K134" s="152"/>
    </row>
    <row r="135" spans="1:12" s="72" customFormat="1" ht="21.75" customHeight="1" x14ac:dyDescent="0.2">
      <c r="A135" s="316" t="s">
        <v>56</v>
      </c>
      <c r="B135" s="51">
        <v>0</v>
      </c>
      <c r="C135" s="62"/>
      <c r="D135" s="51">
        <v>0</v>
      </c>
      <c r="E135" s="169"/>
      <c r="F135" s="51"/>
      <c r="G135" s="147"/>
      <c r="H135" s="217"/>
      <c r="I135" s="147"/>
      <c r="J135" s="70"/>
      <c r="K135" s="152"/>
    </row>
    <row r="136" spans="1:12" s="72" customFormat="1" ht="15.75" customHeight="1" x14ac:dyDescent="0.2">
      <c r="A136" s="168"/>
      <c r="B136" s="227" t="s">
        <v>0</v>
      </c>
      <c r="C136" s="227"/>
      <c r="D136" s="227" t="s">
        <v>11</v>
      </c>
      <c r="E136" s="169"/>
      <c r="F136" s="226"/>
      <c r="G136" s="169"/>
      <c r="H136" s="169"/>
      <c r="I136" s="169"/>
      <c r="J136" s="70"/>
      <c r="K136" s="152"/>
    </row>
    <row r="137" spans="1:12" s="72" customFormat="1" ht="21.75" customHeight="1" x14ac:dyDescent="0.2">
      <c r="A137" s="184" t="s">
        <v>74</v>
      </c>
      <c r="B137" s="49">
        <v>0</v>
      </c>
      <c r="C137" s="62"/>
      <c r="D137" s="49">
        <v>0</v>
      </c>
      <c r="E137" s="169"/>
      <c r="F137" s="340"/>
      <c r="G137" s="341"/>
      <c r="H137" s="342"/>
      <c r="I137" s="153"/>
      <c r="J137" s="334" t="str">
        <f>IF(OR(AND(B134+B135&lt;&gt;0,B137+D137=0),AND(B134+B135=0,B137+D137&lt;&gt;0)),"Error: You must enter # trained at 4.5 day training in addition to tuition costs in order for the calculator to compute","")</f>
        <v/>
      </c>
      <c r="K137" s="335"/>
      <c r="L137" s="81"/>
    </row>
    <row r="138" spans="1:12" s="72" customFormat="1" ht="21.75" customHeight="1" x14ac:dyDescent="0.2">
      <c r="A138" s="184" t="s">
        <v>75</v>
      </c>
      <c r="B138" s="49">
        <v>0</v>
      </c>
      <c r="C138" s="62"/>
      <c r="D138" s="49">
        <v>0</v>
      </c>
      <c r="E138" s="169"/>
      <c r="F138" s="340"/>
      <c r="G138" s="341"/>
      <c r="H138" s="342"/>
      <c r="I138" s="153"/>
      <c r="J138" s="334" t="str">
        <f>IF(OR(AND(D134+D135&lt;&gt;0,B138+D138=0),AND(D134+D135=0,B138+D138&lt;&gt;0)),"Error: You must enter # trained at 2 day training in addition to tuition costs in order for the calculator to compute","")</f>
        <v/>
      </c>
      <c r="K138" s="335"/>
      <c r="L138" s="81"/>
    </row>
    <row r="139" spans="1:12" s="72" customFormat="1" ht="21.75" customHeight="1" x14ac:dyDescent="0.2">
      <c r="A139" s="184" t="s">
        <v>76</v>
      </c>
      <c r="B139" s="49">
        <v>0</v>
      </c>
      <c r="C139" s="62"/>
      <c r="D139" s="49">
        <v>0</v>
      </c>
      <c r="E139" s="169"/>
      <c r="F139" s="340"/>
      <c r="G139" s="341"/>
      <c r="H139" s="342"/>
      <c r="I139" s="153"/>
      <c r="J139" s="334" t="str">
        <f>IF(OR(AND(F134+F135&lt;&gt;0,B139+D139=0),AND(F134+F135=0,B139+D139&lt;&gt;0)),"Error: You must enter # trained at 1 day training in addition to tuition costs in order for the calculator to compute","")</f>
        <v/>
      </c>
      <c r="K139" s="335"/>
      <c r="L139" s="81"/>
    </row>
    <row r="140" spans="1:12" s="72" customFormat="1" ht="13.5" customHeight="1" x14ac:dyDescent="0.2">
      <c r="A140" s="168"/>
      <c r="B140" s="169"/>
      <c r="C140" s="169"/>
      <c r="D140" s="169"/>
      <c r="E140" s="169"/>
      <c r="F140" s="169"/>
      <c r="G140" s="169"/>
      <c r="H140" s="169"/>
      <c r="I140" s="169"/>
      <c r="J140" s="70"/>
      <c r="K140" s="152"/>
    </row>
    <row r="141" spans="1:12" s="72" customFormat="1" ht="15.75" customHeight="1" x14ac:dyDescent="0.2">
      <c r="A141" s="191" t="s">
        <v>131</v>
      </c>
      <c r="B141" s="61"/>
      <c r="C141" s="61"/>
      <c r="D141" s="61"/>
      <c r="E141" s="169"/>
      <c r="F141" s="226" t="s">
        <v>189</v>
      </c>
      <c r="G141" s="169"/>
      <c r="H141" s="169"/>
      <c r="I141" s="169"/>
      <c r="J141" s="70"/>
      <c r="K141" s="152"/>
    </row>
    <row r="142" spans="1:12" s="72" customFormat="1" ht="21.75" customHeight="1" x14ac:dyDescent="0.2">
      <c r="A142" s="184" t="s">
        <v>6</v>
      </c>
      <c r="B142" s="366">
        <v>0</v>
      </c>
      <c r="C142" s="366"/>
      <c r="D142" s="366"/>
      <c r="E142" s="169"/>
      <c r="F142" s="340"/>
      <c r="G142" s="341"/>
      <c r="H142" s="342"/>
      <c r="I142" s="169"/>
      <c r="J142" s="70"/>
      <c r="K142" s="152"/>
    </row>
    <row r="143" spans="1:12" s="72" customFormat="1" ht="21.75" customHeight="1" x14ac:dyDescent="0.2">
      <c r="A143" s="184" t="s">
        <v>8</v>
      </c>
      <c r="B143" s="366">
        <v>0</v>
      </c>
      <c r="C143" s="366"/>
      <c r="D143" s="366"/>
      <c r="E143" s="169"/>
      <c r="F143" s="340"/>
      <c r="G143" s="341"/>
      <c r="H143" s="342"/>
      <c r="I143" s="169"/>
      <c r="J143" s="70"/>
      <c r="K143" s="152"/>
    </row>
    <row r="144" spans="1:12" s="72" customFormat="1" ht="21.75" customHeight="1" x14ac:dyDescent="0.2">
      <c r="A144" s="184" t="s">
        <v>7</v>
      </c>
      <c r="B144" s="366">
        <v>0</v>
      </c>
      <c r="C144" s="366"/>
      <c r="D144" s="366"/>
      <c r="E144" s="169"/>
      <c r="F144" s="340"/>
      <c r="G144" s="341"/>
      <c r="H144" s="342"/>
      <c r="I144" s="169"/>
      <c r="J144" s="70"/>
      <c r="K144" s="152"/>
    </row>
    <row r="145" spans="1:12" s="72" customFormat="1" ht="21.75" customHeight="1" x14ac:dyDescent="0.2">
      <c r="A145" s="184" t="s">
        <v>49</v>
      </c>
      <c r="B145" s="366">
        <v>0</v>
      </c>
      <c r="C145" s="366"/>
      <c r="D145" s="366"/>
      <c r="E145" s="169"/>
      <c r="F145" s="340"/>
      <c r="G145" s="341"/>
      <c r="H145" s="342"/>
      <c r="I145" s="169"/>
      <c r="J145" s="70"/>
      <c r="K145" s="152"/>
    </row>
    <row r="146" spans="1:12" s="72" customFormat="1" ht="21.75" customHeight="1" x14ac:dyDescent="0.2">
      <c r="A146" s="186" t="s">
        <v>10</v>
      </c>
      <c r="B146" s="366">
        <v>0</v>
      </c>
      <c r="C146" s="366"/>
      <c r="D146" s="366"/>
      <c r="E146" s="169"/>
      <c r="F146" s="340"/>
      <c r="G146" s="341"/>
      <c r="H146" s="342"/>
      <c r="I146" s="169"/>
      <c r="J146" s="70"/>
      <c r="K146" s="152"/>
    </row>
    <row r="147" spans="1:12" ht="15.75" customHeight="1" x14ac:dyDescent="0.2">
      <c r="A147" s="158" t="s">
        <v>176</v>
      </c>
      <c r="B147" s="349">
        <f>SUM(B142:D146)</f>
        <v>0</v>
      </c>
      <c r="C147" s="349"/>
      <c r="D147" s="349"/>
      <c r="E147" s="62"/>
      <c r="F147" s="166"/>
      <c r="G147" s="166"/>
      <c r="H147" s="166"/>
      <c r="I147" s="166"/>
      <c r="J147" s="62"/>
      <c r="K147" s="150"/>
    </row>
    <row r="148" spans="1:12" s="72" customFormat="1" ht="8.25" customHeight="1" x14ac:dyDescent="0.2">
      <c r="A148" s="184"/>
      <c r="B148" s="82"/>
      <c r="C148" s="82"/>
      <c r="D148" s="82"/>
      <c r="E148" s="169"/>
      <c r="F148" s="169"/>
      <c r="G148" s="169"/>
      <c r="H148" s="169"/>
      <c r="I148" s="169"/>
      <c r="J148" s="70"/>
      <c r="K148" s="152"/>
    </row>
    <row r="149" spans="1:12" ht="15.75" customHeight="1" x14ac:dyDescent="0.2">
      <c r="A149" s="161" t="s">
        <v>132</v>
      </c>
      <c r="B149" s="62"/>
      <c r="D149" s="62"/>
      <c r="E149" s="62"/>
      <c r="F149" s="226" t="s">
        <v>189</v>
      </c>
      <c r="G149" s="62"/>
      <c r="H149" s="62"/>
      <c r="I149" s="62"/>
      <c r="J149" s="62"/>
      <c r="K149" s="150"/>
    </row>
    <row r="150" spans="1:12" ht="21.75" customHeight="1" x14ac:dyDescent="0.2">
      <c r="A150" s="172" t="s">
        <v>128</v>
      </c>
      <c r="B150" s="345">
        <v>0</v>
      </c>
      <c r="C150" s="346"/>
      <c r="D150" s="347"/>
      <c r="E150" s="62"/>
      <c r="F150" s="340"/>
      <c r="G150" s="341"/>
      <c r="H150" s="342"/>
      <c r="I150" s="62"/>
      <c r="J150" s="62"/>
      <c r="K150" s="150"/>
    </row>
    <row r="151" spans="1:12" ht="21.75" customHeight="1" x14ac:dyDescent="0.2">
      <c r="A151" s="172" t="s">
        <v>6</v>
      </c>
      <c r="B151" s="345">
        <v>0</v>
      </c>
      <c r="C151" s="346"/>
      <c r="D151" s="347"/>
      <c r="E151" s="62"/>
      <c r="F151" s="340"/>
      <c r="G151" s="341"/>
      <c r="H151" s="342"/>
      <c r="I151" s="62"/>
      <c r="J151" s="62"/>
      <c r="K151" s="150"/>
    </row>
    <row r="152" spans="1:12" ht="21.75" customHeight="1" x14ac:dyDescent="0.2">
      <c r="A152" s="172" t="s">
        <v>8</v>
      </c>
      <c r="B152" s="345">
        <v>0</v>
      </c>
      <c r="C152" s="346"/>
      <c r="D152" s="347"/>
      <c r="E152" s="62"/>
      <c r="F152" s="340"/>
      <c r="G152" s="341"/>
      <c r="H152" s="342"/>
      <c r="I152" s="62"/>
      <c r="J152" s="62"/>
      <c r="K152" s="150"/>
    </row>
    <row r="153" spans="1:12" ht="21.75" customHeight="1" x14ac:dyDescent="0.2">
      <c r="A153" s="173" t="s">
        <v>7</v>
      </c>
      <c r="B153" s="345">
        <v>0</v>
      </c>
      <c r="C153" s="346"/>
      <c r="D153" s="347"/>
      <c r="E153" s="62"/>
      <c r="F153" s="340"/>
      <c r="G153" s="341"/>
      <c r="H153" s="342"/>
      <c r="I153" s="62"/>
      <c r="J153" s="62"/>
      <c r="K153" s="150"/>
    </row>
    <row r="154" spans="1:12" ht="15.75" customHeight="1" x14ac:dyDescent="0.2">
      <c r="A154" s="158" t="s">
        <v>172</v>
      </c>
      <c r="B154" s="349">
        <f>SUM(B150:D153)</f>
        <v>0</v>
      </c>
      <c r="C154" s="349"/>
      <c r="D154" s="349"/>
      <c r="E154" s="62"/>
      <c r="F154" s="166"/>
      <c r="G154" s="166"/>
      <c r="H154" s="166"/>
      <c r="I154" s="166"/>
      <c r="J154" s="62"/>
      <c r="K154" s="150"/>
    </row>
    <row r="155" spans="1:12" s="72" customFormat="1" x14ac:dyDescent="0.2">
      <c r="A155" s="168"/>
      <c r="B155" s="169"/>
      <c r="C155" s="169"/>
      <c r="D155" s="169"/>
      <c r="E155" s="169"/>
      <c r="F155" s="169"/>
      <c r="G155" s="169"/>
      <c r="H155" s="169"/>
      <c r="I155" s="169"/>
      <c r="J155" s="70"/>
      <c r="K155" s="152"/>
    </row>
    <row r="156" spans="1:12" s="72" customFormat="1" ht="15.75" customHeight="1" x14ac:dyDescent="0.2">
      <c r="A156" s="191" t="s">
        <v>133</v>
      </c>
      <c r="B156" s="227" t="s">
        <v>0</v>
      </c>
      <c r="C156" s="227"/>
      <c r="D156" s="227" t="s">
        <v>11</v>
      </c>
      <c r="E156" s="169"/>
      <c r="F156" s="226" t="s">
        <v>189</v>
      </c>
      <c r="G156" s="169"/>
      <c r="H156" s="169"/>
      <c r="I156" s="169"/>
      <c r="J156" s="70"/>
      <c r="K156" s="152"/>
      <c r="L156" s="220">
        <v>0</v>
      </c>
    </row>
    <row r="157" spans="1:12" s="72" customFormat="1" ht="21.75" customHeight="1" x14ac:dyDescent="0.2">
      <c r="A157" s="172" t="s">
        <v>1</v>
      </c>
      <c r="B157" s="49">
        <v>0</v>
      </c>
      <c r="C157" s="62"/>
      <c r="D157" s="49">
        <v>0</v>
      </c>
      <c r="E157" s="169"/>
      <c r="F157" s="340"/>
      <c r="G157" s="341"/>
      <c r="H157" s="342"/>
      <c r="I157" s="169"/>
      <c r="J157" s="70"/>
      <c r="K157" s="152"/>
    </row>
    <row r="158" spans="1:12" s="72" customFormat="1" ht="21.75" customHeight="1" x14ac:dyDescent="0.2">
      <c r="A158" s="172" t="s">
        <v>2</v>
      </c>
      <c r="B158" s="49">
        <v>0</v>
      </c>
      <c r="C158" s="62"/>
      <c r="D158" s="49">
        <v>0</v>
      </c>
      <c r="E158" s="169"/>
      <c r="F158" s="340"/>
      <c r="G158" s="341"/>
      <c r="H158" s="342"/>
      <c r="I158" s="169"/>
      <c r="J158" s="70"/>
      <c r="K158" s="152"/>
    </row>
    <row r="159" spans="1:12" s="72" customFormat="1" ht="21.75" customHeight="1" x14ac:dyDescent="0.2">
      <c r="A159" s="172" t="s">
        <v>3</v>
      </c>
      <c r="B159" s="49">
        <v>0</v>
      </c>
      <c r="C159" s="62"/>
      <c r="D159" s="49">
        <v>0</v>
      </c>
      <c r="E159" s="169"/>
      <c r="F159" s="340"/>
      <c r="G159" s="341"/>
      <c r="H159" s="342"/>
      <c r="I159" s="169"/>
      <c r="J159" s="70"/>
      <c r="K159" s="152"/>
    </row>
    <row r="160" spans="1:12" s="72" customFormat="1" ht="21.75" customHeight="1" x14ac:dyDescent="0.2">
      <c r="A160" s="172" t="s">
        <v>62</v>
      </c>
      <c r="B160" s="49">
        <v>0</v>
      </c>
      <c r="C160" s="62"/>
      <c r="D160" s="49">
        <v>0</v>
      </c>
      <c r="E160" s="169"/>
      <c r="F160" s="340"/>
      <c r="G160" s="341"/>
      <c r="H160" s="342"/>
      <c r="I160" s="169"/>
      <c r="J160" s="70"/>
      <c r="K160" s="152"/>
    </row>
    <row r="161" spans="1:12" s="72" customFormat="1" ht="21.75" customHeight="1" x14ac:dyDescent="0.2">
      <c r="A161" s="172" t="s">
        <v>49</v>
      </c>
      <c r="B161" s="49">
        <v>0</v>
      </c>
      <c r="C161" s="62"/>
      <c r="D161" s="49">
        <v>0</v>
      </c>
      <c r="E161" s="169"/>
      <c r="F161" s="340"/>
      <c r="G161" s="341"/>
      <c r="H161" s="342"/>
      <c r="I161" s="169"/>
      <c r="J161" s="70"/>
      <c r="K161" s="152"/>
    </row>
    <row r="162" spans="1:12" s="72" customFormat="1" ht="21.75" customHeight="1" x14ac:dyDescent="0.2">
      <c r="A162" s="172" t="s">
        <v>10</v>
      </c>
      <c r="B162" s="49">
        <v>0</v>
      </c>
      <c r="C162" s="62"/>
      <c r="D162" s="49">
        <v>0</v>
      </c>
      <c r="E162" s="169"/>
      <c r="F162" s="340"/>
      <c r="G162" s="341"/>
      <c r="H162" s="342"/>
      <c r="I162" s="169"/>
      <c r="J162" s="70"/>
      <c r="K162" s="152"/>
    </row>
    <row r="163" spans="1:12" ht="21.75" customHeight="1" x14ac:dyDescent="0.2">
      <c r="A163" s="158" t="s">
        <v>173</v>
      </c>
      <c r="B163" s="83">
        <f>SUM(B157:B162)</f>
        <v>0</v>
      </c>
      <c r="C163" s="83"/>
      <c r="D163" s="83">
        <f>SUM(D157:D162)</f>
        <v>0</v>
      </c>
      <c r="E163" s="62"/>
      <c r="F163" s="62"/>
      <c r="G163" s="153"/>
      <c r="H163" s="153"/>
      <c r="I163" s="153"/>
      <c r="J163" s="334"/>
      <c r="K163" s="335"/>
    </row>
    <row r="164" spans="1:12" ht="12.75" x14ac:dyDescent="0.2">
      <c r="A164" s="158"/>
      <c r="B164" s="68"/>
      <c r="C164" s="68"/>
      <c r="D164" s="68"/>
      <c r="E164" s="62"/>
      <c r="F164" s="226" t="s">
        <v>189</v>
      </c>
      <c r="G164" s="169"/>
      <c r="H164" s="169"/>
      <c r="I164" s="153"/>
      <c r="J164" s="311"/>
      <c r="K164" s="312"/>
    </row>
    <row r="165" spans="1:12" ht="24" x14ac:dyDescent="0.2">
      <c r="A165" s="318" t="s">
        <v>220</v>
      </c>
      <c r="B165" s="348" t="s">
        <v>204</v>
      </c>
      <c r="C165" s="348"/>
      <c r="D165" s="348"/>
      <c r="E165" s="62"/>
      <c r="F165" s="340"/>
      <c r="G165" s="341"/>
      <c r="H165" s="342"/>
      <c r="I165" s="153"/>
      <c r="J165" s="153"/>
      <c r="K165" s="187"/>
      <c r="L165" s="72"/>
    </row>
    <row r="166" spans="1:12" s="72" customFormat="1" ht="10.5" customHeight="1" x14ac:dyDescent="0.2">
      <c r="A166" s="172"/>
      <c r="B166" s="84"/>
      <c r="C166" s="70"/>
      <c r="D166" s="84"/>
      <c r="E166" s="169"/>
      <c r="F166" s="169"/>
      <c r="G166" s="169"/>
      <c r="H166" s="169"/>
      <c r="I166" s="169"/>
      <c r="J166" s="70"/>
      <c r="K166" s="152"/>
    </row>
    <row r="167" spans="1:12" ht="28.5" customHeight="1" x14ac:dyDescent="0.2">
      <c r="A167" s="343" t="s">
        <v>27</v>
      </c>
      <c r="B167" s="344"/>
      <c r="C167" s="344"/>
      <c r="D167" s="344"/>
      <c r="E167" s="344"/>
      <c r="F167" s="344"/>
      <c r="G167" s="344"/>
      <c r="H167" s="344"/>
      <c r="I167" s="344"/>
      <c r="J167" s="344"/>
      <c r="K167" s="218"/>
    </row>
    <row r="168" spans="1:12" s="72" customFormat="1" x14ac:dyDescent="0.2">
      <c r="A168" s="336"/>
      <c r="B168" s="337"/>
      <c r="C168" s="337"/>
      <c r="D168" s="337"/>
      <c r="E168" s="337"/>
      <c r="F168" s="337"/>
      <c r="G168" s="337"/>
      <c r="H168" s="337"/>
      <c r="I168" s="337"/>
      <c r="J168" s="337"/>
      <c r="K168" s="152"/>
    </row>
    <row r="169" spans="1:12" s="97" customFormat="1" ht="39.75" customHeight="1" x14ac:dyDescent="0.2">
      <c r="A169" s="192"/>
      <c r="B169" s="94" t="s">
        <v>30</v>
      </c>
      <c r="C169" s="95"/>
      <c r="D169" s="94" t="s">
        <v>63</v>
      </c>
      <c r="E169" s="95"/>
      <c r="F169" s="96" t="s">
        <v>25</v>
      </c>
      <c r="G169" s="96"/>
      <c r="H169" s="94" t="s">
        <v>29</v>
      </c>
      <c r="I169" s="96"/>
      <c r="K169" s="193"/>
    </row>
    <row r="170" spans="1:12" s="97" customFormat="1" ht="15" x14ac:dyDescent="0.2">
      <c r="A170" s="194" t="s">
        <v>85</v>
      </c>
      <c r="B170" s="98"/>
      <c r="C170" s="99"/>
      <c r="D170" s="100"/>
      <c r="E170" s="99"/>
      <c r="F170" s="101"/>
      <c r="G170" s="101"/>
      <c r="H170" s="102"/>
      <c r="I170" s="101"/>
      <c r="K170" s="193"/>
    </row>
    <row r="171" spans="1:12" s="97" customFormat="1" ht="15" x14ac:dyDescent="0.2">
      <c r="A171" s="195" t="s">
        <v>134</v>
      </c>
      <c r="B171" s="322">
        <f>D22</f>
        <v>0</v>
      </c>
      <c r="C171" s="104"/>
      <c r="D171" s="105"/>
      <c r="E171" s="104"/>
      <c r="F171" s="106"/>
      <c r="G171" s="106"/>
      <c r="H171" s="104"/>
      <c r="I171" s="106"/>
      <c r="K171" s="193"/>
    </row>
    <row r="172" spans="1:12" s="97" customFormat="1" ht="15" x14ac:dyDescent="0.2">
      <c r="A172" s="196" t="s">
        <v>22</v>
      </c>
      <c r="B172" s="238">
        <f>B24</f>
        <v>0</v>
      </c>
      <c r="C172" s="108"/>
      <c r="D172" s="109"/>
      <c r="E172" s="108"/>
      <c r="F172" s="110"/>
      <c r="G172" s="110"/>
      <c r="H172" s="108"/>
      <c r="I172" s="110"/>
      <c r="K172" s="193"/>
    </row>
    <row r="173" spans="1:12" s="97" customFormat="1" ht="15" x14ac:dyDescent="0.2">
      <c r="A173" s="196" t="s">
        <v>10</v>
      </c>
      <c r="B173" s="238">
        <f>B27+D27</f>
        <v>0</v>
      </c>
      <c r="C173" s="108"/>
      <c r="D173" s="109"/>
      <c r="E173" s="108"/>
      <c r="F173" s="110"/>
      <c r="G173" s="110"/>
      <c r="H173" s="108"/>
      <c r="I173" s="110"/>
      <c r="K173" s="193"/>
    </row>
    <row r="174" spans="1:12" s="97" customFormat="1" ht="15" x14ac:dyDescent="0.2">
      <c r="A174" s="196" t="s">
        <v>108</v>
      </c>
      <c r="B174" s="238">
        <f>B34</f>
        <v>0</v>
      </c>
      <c r="C174" s="108"/>
      <c r="D174" s="109"/>
      <c r="E174" s="108"/>
      <c r="F174" s="110"/>
      <c r="G174" s="110"/>
      <c r="H174" s="108"/>
      <c r="I174" s="110"/>
      <c r="K174" s="193"/>
    </row>
    <row r="175" spans="1:12" s="97" customFormat="1" ht="15" x14ac:dyDescent="0.2">
      <c r="A175" s="196" t="s">
        <v>44</v>
      </c>
      <c r="B175" s="238">
        <f>B42+D42</f>
        <v>0</v>
      </c>
      <c r="C175" s="108"/>
      <c r="D175" s="109"/>
      <c r="E175" s="108"/>
      <c r="F175" s="110"/>
      <c r="G175" s="110"/>
      <c r="H175" s="108"/>
      <c r="I175" s="110"/>
      <c r="K175" s="193"/>
    </row>
    <row r="176" spans="1:12" s="97" customFormat="1" ht="15" x14ac:dyDescent="0.2">
      <c r="A176" s="197"/>
      <c r="B176" s="111"/>
      <c r="C176" s="198"/>
      <c r="D176" s="112"/>
      <c r="E176" s="198"/>
      <c r="F176" s="199"/>
      <c r="G176" s="199"/>
      <c r="H176" s="200"/>
      <c r="I176" s="199"/>
      <c r="K176" s="193"/>
    </row>
    <row r="177" spans="1:11" s="97" customFormat="1" ht="15" x14ac:dyDescent="0.2">
      <c r="A177" s="201" t="s">
        <v>84</v>
      </c>
      <c r="B177" s="103"/>
      <c r="C177" s="104"/>
      <c r="D177" s="113"/>
      <c r="E177" s="104"/>
      <c r="F177" s="106"/>
      <c r="G177" s="106"/>
      <c r="H177" s="104"/>
      <c r="I177" s="106"/>
      <c r="K177" s="193"/>
    </row>
    <row r="178" spans="1:11" s="97" customFormat="1" ht="15" x14ac:dyDescent="0.2">
      <c r="A178" s="196" t="s">
        <v>14</v>
      </c>
      <c r="B178" s="107"/>
      <c r="C178" s="108"/>
      <c r="D178" s="107"/>
      <c r="E178" s="108"/>
      <c r="F178" s="110"/>
      <c r="G178" s="110"/>
      <c r="H178" s="107"/>
      <c r="I178" s="110"/>
      <c r="K178" s="193"/>
    </row>
    <row r="179" spans="1:11" s="97" customFormat="1" ht="15" x14ac:dyDescent="0.2">
      <c r="A179" s="202" t="s">
        <v>135</v>
      </c>
      <c r="B179" s="103"/>
      <c r="C179" s="104"/>
      <c r="D179" s="233">
        <f>IF((B55+D55)&lt;&gt;0,(B60+D60)/(B55+D55),0)</f>
        <v>0</v>
      </c>
      <c r="E179" s="108"/>
      <c r="F179" s="110">
        <f>B55+D55</f>
        <v>0</v>
      </c>
      <c r="G179" s="110"/>
      <c r="H179" s="233">
        <f>D179*F179</f>
        <v>0</v>
      </c>
      <c r="I179" s="110"/>
      <c r="K179" s="193"/>
    </row>
    <row r="180" spans="1:11" s="97" customFormat="1" ht="15" x14ac:dyDescent="0.2">
      <c r="A180" s="202" t="s">
        <v>136</v>
      </c>
      <c r="B180" s="103"/>
      <c r="C180" s="104"/>
      <c r="D180" s="233">
        <f>IF(SUM(B63:B67,D63:D67)&lt;&gt;0,SUM(B63:B67,D63:D67)/B47,0)</f>
        <v>0</v>
      </c>
      <c r="E180" s="108"/>
      <c r="F180" s="110">
        <f>'Program Data'!B47</f>
        <v>0</v>
      </c>
      <c r="G180" s="110"/>
      <c r="H180" s="233">
        <f>F180*D180</f>
        <v>0</v>
      </c>
      <c r="I180" s="110"/>
      <c r="K180" s="193"/>
    </row>
    <row r="181" spans="1:11" s="97" customFormat="1" ht="15" x14ac:dyDescent="0.2">
      <c r="A181" s="203" t="s">
        <v>78</v>
      </c>
      <c r="B181" s="103"/>
      <c r="C181" s="104"/>
      <c r="D181" s="234"/>
      <c r="E181" s="104"/>
      <c r="F181" s="106"/>
      <c r="G181" s="106"/>
      <c r="H181" s="234"/>
      <c r="I181" s="106"/>
      <c r="K181" s="193"/>
    </row>
    <row r="182" spans="1:11" s="97" customFormat="1" ht="15" x14ac:dyDescent="0.2">
      <c r="A182" s="204" t="s">
        <v>183</v>
      </c>
      <c r="B182" s="103"/>
      <c r="C182" s="104"/>
      <c r="D182" s="234">
        <f>IF(SUM(B85,D85)&lt;&gt;0,SUM(B86:B91,D86:D91)/(B85+D85),0)</f>
        <v>0</v>
      </c>
      <c r="E182" s="104"/>
      <c r="F182" s="106">
        <f>('Program Data'!B85+'Program Data'!D85)</f>
        <v>0</v>
      </c>
      <c r="G182" s="106"/>
      <c r="H182" s="234">
        <f>F182*D182</f>
        <v>0</v>
      </c>
      <c r="I182" s="106"/>
      <c r="K182" s="193"/>
    </row>
    <row r="183" spans="1:11" s="97" customFormat="1" ht="15" x14ac:dyDescent="0.2">
      <c r="A183" s="205" t="s">
        <v>184</v>
      </c>
      <c r="B183" s="107"/>
      <c r="C183" s="108"/>
      <c r="D183" s="233">
        <f>IF(B77&lt;&gt;0,B99/(B77),0)</f>
        <v>0</v>
      </c>
      <c r="E183" s="108"/>
      <c r="F183" s="110">
        <f>B73</f>
        <v>0</v>
      </c>
      <c r="G183" s="110"/>
      <c r="H183" s="233">
        <f>F183*D183</f>
        <v>0</v>
      </c>
      <c r="I183" s="110"/>
      <c r="K183" s="193"/>
    </row>
    <row r="184" spans="1:11" s="97" customFormat="1" ht="15" x14ac:dyDescent="0.2">
      <c r="A184" s="205" t="s">
        <v>185</v>
      </c>
      <c r="B184" s="107"/>
      <c r="C184" s="108"/>
      <c r="D184" s="233">
        <f>IF(B73&lt;&gt;0,SUM(B108,D108)/B73,0)</f>
        <v>0</v>
      </c>
      <c r="E184" s="108"/>
      <c r="F184" s="110">
        <f>B73</f>
        <v>0</v>
      </c>
      <c r="G184" s="110"/>
      <c r="H184" s="233">
        <f>F184*D184</f>
        <v>0</v>
      </c>
      <c r="I184" s="110"/>
      <c r="K184" s="193"/>
    </row>
    <row r="185" spans="1:11" s="97" customFormat="1" ht="15" x14ac:dyDescent="0.2">
      <c r="A185" s="205" t="s">
        <v>186</v>
      </c>
      <c r="B185" s="107"/>
      <c r="C185" s="108"/>
      <c r="D185" s="233">
        <f>IF(B74&lt;&gt;0,SUM(B111,D111)/B74,0)</f>
        <v>0</v>
      </c>
      <c r="E185" s="108"/>
      <c r="F185" s="110">
        <f>B74</f>
        <v>0</v>
      </c>
      <c r="G185" s="110"/>
      <c r="H185" s="233">
        <f>F185*D185</f>
        <v>0</v>
      </c>
      <c r="I185" s="110"/>
      <c r="K185" s="193"/>
    </row>
    <row r="186" spans="1:11" s="97" customFormat="1" ht="15" x14ac:dyDescent="0.2">
      <c r="A186" s="203" t="s">
        <v>54</v>
      </c>
      <c r="B186" s="103"/>
      <c r="C186" s="104"/>
      <c r="D186" s="234"/>
      <c r="E186" s="104"/>
      <c r="F186" s="106"/>
      <c r="G186" s="106"/>
      <c r="H186" s="234"/>
      <c r="I186" s="106"/>
      <c r="K186" s="193"/>
    </row>
    <row r="187" spans="1:11" s="97" customFormat="1" ht="15" x14ac:dyDescent="0.2">
      <c r="A187" s="204" t="s">
        <v>221</v>
      </c>
      <c r="B187" s="103"/>
      <c r="C187" s="104"/>
      <c r="D187" s="234">
        <v>0</v>
      </c>
      <c r="E187" s="104"/>
      <c r="F187" s="106">
        <f>SUM(B117,B118)</f>
        <v>0</v>
      </c>
      <c r="G187" s="106"/>
      <c r="H187" s="233">
        <f>F187*D187</f>
        <v>0</v>
      </c>
      <c r="I187" s="106"/>
      <c r="K187" s="193"/>
    </row>
    <row r="188" spans="1:11" s="97" customFormat="1" ht="15" x14ac:dyDescent="0.2">
      <c r="A188" s="204" t="s">
        <v>187</v>
      </c>
      <c r="B188" s="103"/>
      <c r="C188" s="104"/>
      <c r="D188" s="234"/>
      <c r="E188" s="104"/>
      <c r="F188" s="106"/>
      <c r="G188" s="106"/>
      <c r="H188" s="234"/>
      <c r="I188" s="106"/>
      <c r="K188" s="193"/>
    </row>
    <row r="189" spans="1:11" s="97" customFormat="1" ht="15" x14ac:dyDescent="0.2">
      <c r="A189" s="206" t="s">
        <v>182</v>
      </c>
      <c r="B189" s="103"/>
      <c r="C189" s="104"/>
      <c r="D189" s="234">
        <v>0</v>
      </c>
      <c r="E189" s="104"/>
      <c r="F189" s="106">
        <f>SUM(B134:B135,D134:D135,F134:F135)</f>
        <v>0</v>
      </c>
      <c r="G189" s="106"/>
      <c r="H189" s="234">
        <f>D189*F189</f>
        <v>0</v>
      </c>
      <c r="I189" s="106"/>
      <c r="K189" s="193"/>
    </row>
    <row r="190" spans="1:11" s="97" customFormat="1" ht="15" x14ac:dyDescent="0.2">
      <c r="A190" s="206" t="s">
        <v>181</v>
      </c>
      <c r="B190" s="103"/>
      <c r="C190" s="104"/>
      <c r="D190" s="234">
        <v>0</v>
      </c>
      <c r="E190" s="104"/>
      <c r="F190" s="106">
        <f>SUM(B133,D133,F133)</f>
        <v>0</v>
      </c>
      <c r="G190" s="106"/>
      <c r="H190" s="234">
        <f>D190*F190</f>
        <v>0</v>
      </c>
      <c r="I190" s="106"/>
      <c r="K190" s="193"/>
    </row>
    <row r="191" spans="1:11" s="97" customFormat="1" ht="15" x14ac:dyDescent="0.2">
      <c r="A191" s="206" t="s">
        <v>141</v>
      </c>
      <c r="B191" s="103"/>
      <c r="C191" s="104"/>
      <c r="D191" s="234">
        <v>0</v>
      </c>
      <c r="E191" s="104"/>
      <c r="F191" s="106">
        <f>SUM(B134:B135,D134:D135,F134:F135)</f>
        <v>0</v>
      </c>
      <c r="G191" s="106"/>
      <c r="H191" s="234">
        <f>D191*F191</f>
        <v>0</v>
      </c>
      <c r="I191" s="106"/>
      <c r="K191" s="193"/>
    </row>
    <row r="192" spans="1:11" s="97" customFormat="1" ht="15" x14ac:dyDescent="0.2">
      <c r="A192" s="206" t="s">
        <v>175</v>
      </c>
      <c r="B192" s="103"/>
      <c r="C192" s="104"/>
      <c r="D192" s="234">
        <v>0</v>
      </c>
      <c r="E192" s="104"/>
      <c r="F192" s="106">
        <f>SUM(B133,D133,F133)</f>
        <v>0</v>
      </c>
      <c r="G192" s="106"/>
      <c r="H192" s="234">
        <f>D192*F192</f>
        <v>0</v>
      </c>
      <c r="I192" s="106"/>
      <c r="K192" s="207"/>
    </row>
    <row r="193" spans="1:11" x14ac:dyDescent="0.2">
      <c r="A193" s="208"/>
      <c r="B193" s="90"/>
      <c r="D193" s="91"/>
      <c r="E193" s="62"/>
      <c r="F193" s="209"/>
      <c r="G193" s="209"/>
      <c r="H193" s="235"/>
      <c r="I193" s="209"/>
      <c r="K193" s="210"/>
    </row>
    <row r="194" spans="1:11" ht="15.75" x14ac:dyDescent="0.2">
      <c r="A194" s="221" t="s">
        <v>23</v>
      </c>
      <c r="B194" s="237">
        <f>SUM(B171:B175)</f>
        <v>0</v>
      </c>
      <c r="D194" s="92"/>
      <c r="E194" s="62"/>
      <c r="F194" s="89"/>
      <c r="G194" s="89"/>
      <c r="H194" s="236"/>
      <c r="I194" s="89"/>
      <c r="K194" s="210"/>
    </row>
    <row r="195" spans="1:11" x14ac:dyDescent="0.2">
      <c r="A195" s="208"/>
      <c r="B195" s="93"/>
      <c r="D195" s="92"/>
      <c r="E195" s="62"/>
      <c r="F195" s="89"/>
      <c r="G195" s="89"/>
      <c r="H195" s="236"/>
      <c r="I195" s="89"/>
      <c r="K195" s="211"/>
    </row>
    <row r="196" spans="1:11" ht="15.75" x14ac:dyDescent="0.2">
      <c r="A196" s="221" t="s">
        <v>24</v>
      </c>
      <c r="B196" s="222"/>
      <c r="C196" s="222"/>
      <c r="D196" s="222"/>
      <c r="E196" s="222"/>
      <c r="F196" s="222"/>
      <c r="G196" s="222"/>
      <c r="H196" s="237">
        <f>SUM(H179:H192)</f>
        <v>0</v>
      </c>
      <c r="I196" s="222"/>
      <c r="K196" s="210"/>
    </row>
    <row r="197" spans="1:11" x14ac:dyDescent="0.2">
      <c r="A197" s="178"/>
      <c r="B197" s="93"/>
      <c r="D197" s="92"/>
      <c r="E197" s="62"/>
      <c r="F197" s="89"/>
      <c r="G197" s="89"/>
      <c r="H197" s="236"/>
      <c r="I197" s="89"/>
      <c r="J197" s="89"/>
      <c r="K197" s="210"/>
    </row>
    <row r="198" spans="1:11" ht="15.75" x14ac:dyDescent="0.2">
      <c r="A198" s="221" t="s">
        <v>17</v>
      </c>
      <c r="B198" s="222"/>
      <c r="C198" s="222"/>
      <c r="D198" s="223"/>
      <c r="E198" s="223"/>
      <c r="F198" s="223"/>
      <c r="G198" s="223"/>
      <c r="H198" s="237">
        <f>SUM(H196,B194)</f>
        <v>0</v>
      </c>
      <c r="I198" s="223"/>
      <c r="J198" s="232"/>
      <c r="K198" s="150"/>
    </row>
    <row r="199" spans="1:11" x14ac:dyDescent="0.2">
      <c r="A199" s="212"/>
      <c r="B199" s="209"/>
      <c r="D199" s="209"/>
      <c r="E199" s="209"/>
      <c r="F199" s="209"/>
      <c r="G199" s="209"/>
      <c r="H199" s="209"/>
      <c r="I199" s="209"/>
      <c r="J199" s="209"/>
      <c r="K199" s="210"/>
    </row>
    <row r="200" spans="1:11" ht="21.75" customHeight="1" x14ac:dyDescent="0.2">
      <c r="A200" s="161" t="s">
        <v>26</v>
      </c>
      <c r="B200" s="224">
        <f>IF(B51&lt;&gt;0,H198/B51,0)</f>
        <v>0</v>
      </c>
      <c r="D200" s="213" t="s">
        <v>38</v>
      </c>
      <c r="E200" s="209"/>
      <c r="F200" s="209"/>
      <c r="G200" s="209"/>
      <c r="H200" s="209"/>
      <c r="I200" s="209"/>
      <c r="J200" s="209"/>
      <c r="K200" s="210"/>
    </row>
    <row r="201" spans="1:11" ht="21.75" customHeight="1" x14ac:dyDescent="0.2">
      <c r="A201" s="161" t="s">
        <v>111</v>
      </c>
      <c r="B201" s="224">
        <f>IF(B52&lt;&gt;0,H198/B52,0)</f>
        <v>0</v>
      </c>
      <c r="D201" s="213" t="s">
        <v>118</v>
      </c>
      <c r="E201" s="209"/>
      <c r="F201" s="209"/>
      <c r="G201" s="209"/>
      <c r="H201" s="209"/>
      <c r="I201" s="209"/>
      <c r="J201" s="209"/>
      <c r="K201" s="210"/>
    </row>
    <row r="202" spans="1:11" ht="21.75" customHeight="1" x14ac:dyDescent="0.2">
      <c r="A202" s="161" t="s">
        <v>21</v>
      </c>
      <c r="B202" s="224">
        <f>IF(B47&lt;&gt;0,H198/'Program Data'!B47,0)</f>
        <v>0</v>
      </c>
      <c r="D202" s="213" t="s">
        <v>177</v>
      </c>
      <c r="E202" s="209"/>
      <c r="F202" s="209"/>
      <c r="G202" s="209"/>
      <c r="H202" s="209"/>
      <c r="I202" s="209"/>
      <c r="J202" s="209"/>
      <c r="K202" s="210"/>
    </row>
    <row r="203" spans="1:11" ht="21.75" customHeight="1" x14ac:dyDescent="0.2">
      <c r="A203" s="162"/>
      <c r="B203" s="62"/>
      <c r="D203" s="62"/>
      <c r="E203" s="62"/>
      <c r="F203" s="62"/>
      <c r="G203" s="62"/>
      <c r="H203" s="62"/>
      <c r="I203" s="62"/>
      <c r="J203" s="62"/>
      <c r="K203" s="150"/>
    </row>
    <row r="204" spans="1:11" ht="21.75" customHeight="1" x14ac:dyDescent="0.2">
      <c r="A204" s="148" t="s">
        <v>193</v>
      </c>
      <c r="B204" s="225">
        <f>IF(H198&lt;&gt;0,SUM(D163,D137:D139,D127,D111,D108,D92,D68,D42,D27)/H198,0)</f>
        <v>0</v>
      </c>
      <c r="C204" s="214"/>
      <c r="D204" s="62"/>
      <c r="E204" s="62"/>
      <c r="F204" s="62"/>
      <c r="G204" s="62"/>
      <c r="H204" s="62"/>
      <c r="I204" s="62"/>
      <c r="J204" s="62"/>
      <c r="K204" s="150"/>
    </row>
    <row r="205" spans="1:11" x14ac:dyDescent="0.2">
      <c r="A205" s="215"/>
      <c r="B205" s="74"/>
      <c r="C205" s="74"/>
      <c r="D205" s="74"/>
      <c r="E205" s="74"/>
      <c r="F205" s="74"/>
      <c r="G205" s="74"/>
      <c r="H205" s="74"/>
      <c r="I205" s="74"/>
      <c r="J205" s="74"/>
      <c r="K205" s="216"/>
    </row>
  </sheetData>
  <mergeCells count="168">
    <mergeCell ref="B153:D153"/>
    <mergeCell ref="B152:D152"/>
    <mergeCell ref="F158:H158"/>
    <mergeCell ref="F159:H159"/>
    <mergeCell ref="F139:H139"/>
    <mergeCell ref="F105:H105"/>
    <mergeCell ref="F106:H106"/>
    <mergeCell ref="B154:D154"/>
    <mergeCell ref="F121:H121"/>
    <mergeCell ref="F144:H144"/>
    <mergeCell ref="F142:H142"/>
    <mergeCell ref="B165:D165"/>
    <mergeCell ref="F165:H165"/>
    <mergeCell ref="F129:H129"/>
    <mergeCell ref="F91:H91"/>
    <mergeCell ref="F95:H95"/>
    <mergeCell ref="F96:H96"/>
    <mergeCell ref="A167:J167"/>
    <mergeCell ref="F98:H98"/>
    <mergeCell ref="F102:H102"/>
    <mergeCell ref="F107:H107"/>
    <mergeCell ref="F111:H111"/>
    <mergeCell ref="F103:H103"/>
    <mergeCell ref="F104:H104"/>
    <mergeCell ref="B142:D142"/>
    <mergeCell ref="B147:D147"/>
    <mergeCell ref="F146:H146"/>
    <mergeCell ref="F120:H120"/>
    <mergeCell ref="F124:H124"/>
    <mergeCell ref="F143:H143"/>
    <mergeCell ref="F150:H150"/>
    <mergeCell ref="F151:H151"/>
    <mergeCell ref="B150:D150"/>
    <mergeCell ref="F117:H117"/>
    <mergeCell ref="F118:H118"/>
    <mergeCell ref="F55:H55"/>
    <mergeCell ref="F56:H56"/>
    <mergeCell ref="F57:H57"/>
    <mergeCell ref="F58:H58"/>
    <mergeCell ref="F59:H59"/>
    <mergeCell ref="F80:H80"/>
    <mergeCell ref="F86:H86"/>
    <mergeCell ref="F87:H87"/>
    <mergeCell ref="F88:H88"/>
    <mergeCell ref="F74:H74"/>
    <mergeCell ref="A71:K71"/>
    <mergeCell ref="A70:J70"/>
    <mergeCell ref="F77:H77"/>
    <mergeCell ref="F78:H78"/>
    <mergeCell ref="F79:H79"/>
    <mergeCell ref="B79:D79"/>
    <mergeCell ref="F81:H81"/>
    <mergeCell ref="F82:H82"/>
    <mergeCell ref="F85:H85"/>
    <mergeCell ref="B76:D76"/>
    <mergeCell ref="B77:D77"/>
    <mergeCell ref="F21:H21"/>
    <mergeCell ref="F24:H24"/>
    <mergeCell ref="F32:H32"/>
    <mergeCell ref="F27:H27"/>
    <mergeCell ref="F50:H50"/>
    <mergeCell ref="F51:H51"/>
    <mergeCell ref="F13:H13"/>
    <mergeCell ref="J13:K13"/>
    <mergeCell ref="J15:K15"/>
    <mergeCell ref="J14:K14"/>
    <mergeCell ref="J16:K16"/>
    <mergeCell ref="F20:H20"/>
    <mergeCell ref="A29:J29"/>
    <mergeCell ref="A30:J30"/>
    <mergeCell ref="B33:D33"/>
    <mergeCell ref="B32:D32"/>
    <mergeCell ref="A168:J168"/>
    <mergeCell ref="B48:D48"/>
    <mergeCell ref="B73:D73"/>
    <mergeCell ref="B74:D74"/>
    <mergeCell ref="B95:D95"/>
    <mergeCell ref="B97:D97"/>
    <mergeCell ref="B98:D98"/>
    <mergeCell ref="B96:D96"/>
    <mergeCell ref="J108:K108"/>
    <mergeCell ref="B99:D99"/>
    <mergeCell ref="F137:H137"/>
    <mergeCell ref="F138:H138"/>
    <mergeCell ref="F125:H125"/>
    <mergeCell ref="B80:D80"/>
    <mergeCell ref="B82:D82"/>
    <mergeCell ref="B81:D81"/>
    <mergeCell ref="B129:D129"/>
    <mergeCell ref="B117:D117"/>
    <mergeCell ref="B118:D118"/>
    <mergeCell ref="A131:F131"/>
    <mergeCell ref="B151:D151"/>
    <mergeCell ref="B145:D145"/>
    <mergeCell ref="B144:D144"/>
    <mergeCell ref="B146:D146"/>
    <mergeCell ref="B52:D52"/>
    <mergeCell ref="B51:D51"/>
    <mergeCell ref="B50:D50"/>
    <mergeCell ref="F48:H48"/>
    <mergeCell ref="F33:H33"/>
    <mergeCell ref="F39:H39"/>
    <mergeCell ref="F40:H40"/>
    <mergeCell ref="F41:H41"/>
    <mergeCell ref="F47:H47"/>
    <mergeCell ref="A44:J44"/>
    <mergeCell ref="F52:H52"/>
    <mergeCell ref="J92:K92"/>
    <mergeCell ref="A113:J113"/>
    <mergeCell ref="F63:H63"/>
    <mergeCell ref="J139:K139"/>
    <mergeCell ref="J138:K138"/>
    <mergeCell ref="J137:K137"/>
    <mergeCell ref="F152:H152"/>
    <mergeCell ref="F145:H145"/>
    <mergeCell ref="F122:H122"/>
    <mergeCell ref="F123:H123"/>
    <mergeCell ref="F126:H126"/>
    <mergeCell ref="F97:H97"/>
    <mergeCell ref="F64:H64"/>
    <mergeCell ref="F65:H65"/>
    <mergeCell ref="F66:H66"/>
    <mergeCell ref="F67:H67"/>
    <mergeCell ref="F73:H73"/>
    <mergeCell ref="F89:H89"/>
    <mergeCell ref="F90:H90"/>
    <mergeCell ref="J133:K133"/>
    <mergeCell ref="B143:D143"/>
    <mergeCell ref="J111:K111"/>
    <mergeCell ref="A1:K1"/>
    <mergeCell ref="J7:K7"/>
    <mergeCell ref="J8:K8"/>
    <mergeCell ref="J9:K9"/>
    <mergeCell ref="F18:H18"/>
    <mergeCell ref="J10:K10"/>
    <mergeCell ref="J11:K11"/>
    <mergeCell ref="F16:H16"/>
    <mergeCell ref="F15:H15"/>
    <mergeCell ref="F14:H14"/>
    <mergeCell ref="J6:K6"/>
    <mergeCell ref="A2:K2"/>
    <mergeCell ref="A4:K4"/>
    <mergeCell ref="A3:J3"/>
    <mergeCell ref="B18:D18"/>
    <mergeCell ref="J163:K163"/>
    <mergeCell ref="J20:K20"/>
    <mergeCell ref="J21:K21"/>
    <mergeCell ref="J99:K99"/>
    <mergeCell ref="A37:K37"/>
    <mergeCell ref="A45:K45"/>
    <mergeCell ref="B115:D115"/>
    <mergeCell ref="J77:K77"/>
    <mergeCell ref="F160:H160"/>
    <mergeCell ref="F161:H161"/>
    <mergeCell ref="J68:K68"/>
    <mergeCell ref="J60:K60"/>
    <mergeCell ref="A36:J36"/>
    <mergeCell ref="B24:D24"/>
    <mergeCell ref="B47:D47"/>
    <mergeCell ref="B34:D34"/>
    <mergeCell ref="F162:H162"/>
    <mergeCell ref="F153:H153"/>
    <mergeCell ref="F157:H157"/>
    <mergeCell ref="A114:K114"/>
    <mergeCell ref="B78:D78"/>
    <mergeCell ref="A35:K35"/>
    <mergeCell ref="J121:K121"/>
    <mergeCell ref="J120:K120"/>
  </mergeCells>
  <phoneticPr fontId="2" type="noConversion"/>
  <dataValidations count="2">
    <dataValidation type="list" allowBlank="1" showInputMessage="1" showErrorMessage="1" sqref="B18:D18" xr:uid="{00000000-0002-0000-0100-000000000000}">
      <formula1>contr</formula1>
    </dataValidation>
    <dataValidation type="list" allowBlank="1" showInputMessage="1" showErrorMessage="1" sqref="B129:D129 B165:D165" xr:uid="{00000000-0002-0000-0100-000001000000}">
      <formula1>time</formula1>
    </dataValidation>
  </dataValidations>
  <pageMargins left="0.75" right="0.75" top="1" bottom="1" header="0.5" footer="0.5"/>
  <pageSetup scale="81" orientation="portrait" horizontalDpi="300" verticalDpi="300" r:id="rId1"/>
  <headerFooter alignWithMargins="0">
    <oddHeader>&amp;L&amp;"Georgia,Bold Italic"DRAFT&amp;C&amp;"Georgia,Bold"Chronic Disease Self-Management Cost Calculator&amp;R&amp;"Georgia,Bold Italic"&amp;10&amp;D</oddHeader>
  </headerFooter>
  <rowBreaks count="3" manualBreakCount="3">
    <brk id="35" max="7" man="1"/>
    <brk id="111" max="7" man="1"/>
    <brk id="139" max="7" man="1"/>
  </rowBreaks>
  <cellWatches>
    <cellWatch r="B194"/>
    <cellWatch r="H198"/>
  </cellWatches>
  <drawing r:id="rId2"/>
  <legacyDrawing r:id="rId3"/>
  <mc:AlternateContent xmlns:mc="http://schemas.openxmlformats.org/markup-compatibility/2006">
    <mc:Choice Requires="x14">
      <controls>
        <mc:AlternateContent xmlns:mc="http://schemas.openxmlformats.org/markup-compatibility/2006">
          <mc:Choice Requires="x14">
            <control shapeId="4160" r:id="rId4" name="Button 64">
              <controlPr defaultSize="0" print="0" autoFill="0" autoPict="0" macro="[0]!loadEXAMPLE">
                <anchor moveWithCells="1">
                  <from>
                    <xdr:col>10</xdr:col>
                    <xdr:colOff>47625</xdr:colOff>
                    <xdr:row>0</xdr:row>
                    <xdr:rowOff>114300</xdr:rowOff>
                  </from>
                  <to>
                    <xdr:col>10</xdr:col>
                    <xdr:colOff>1114425</xdr:colOff>
                    <xdr:row>0</xdr:row>
                    <xdr:rowOff>323850</xdr:rowOff>
                  </to>
                </anchor>
              </controlPr>
            </control>
          </mc:Choice>
        </mc:AlternateContent>
        <mc:AlternateContent xmlns:mc="http://schemas.openxmlformats.org/markup-compatibility/2006">
          <mc:Choice Requires="x14">
            <control shapeId="4161" r:id="rId5" name="Button 65">
              <controlPr defaultSize="0" print="0" autoFill="0" autoPict="0" macro="[0]!clearDATA">
                <anchor moveWithCells="1">
                  <from>
                    <xdr:col>9</xdr:col>
                    <xdr:colOff>266700</xdr:colOff>
                    <xdr:row>0</xdr:row>
                    <xdr:rowOff>114300</xdr:rowOff>
                  </from>
                  <to>
                    <xdr:col>9</xdr:col>
                    <xdr:colOff>1009650</xdr:colOff>
                    <xdr:row>0</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43"/>
    <pageSetUpPr fitToPage="1"/>
  </sheetPr>
  <dimension ref="A1:I98"/>
  <sheetViews>
    <sheetView showGridLines="0" topLeftCell="B1" workbookViewId="0">
      <pane ySplit="1" topLeftCell="A53" activePane="bottomLeft" state="frozen"/>
      <selection activeCell="B1" sqref="B1"/>
      <selection pane="bottomLeft" activeCell="B56" sqref="B56:H56"/>
    </sheetView>
  </sheetViews>
  <sheetFormatPr defaultColWidth="9.140625" defaultRowHeight="12" x14ac:dyDescent="0.2"/>
  <cols>
    <col min="1" max="1" width="2.7109375" style="4" hidden="1" customWidth="1"/>
    <col min="2" max="2" width="35.140625" style="4" customWidth="1"/>
    <col min="3" max="4" width="14" style="4" customWidth="1"/>
    <col min="5" max="6" width="14.7109375" style="4" customWidth="1"/>
    <col min="7" max="7" width="13.28515625" style="4" customWidth="1"/>
    <col min="8" max="8" width="16.5703125" style="4" bestFit="1" customWidth="1"/>
    <col min="9" max="9" width="14" style="4" bestFit="1" customWidth="1"/>
    <col min="10" max="10" width="16.5703125" style="4" bestFit="1" customWidth="1"/>
    <col min="11" max="11" width="9.5703125" style="4" bestFit="1" customWidth="1"/>
    <col min="12" max="12" width="16.42578125" style="4" bestFit="1" customWidth="1"/>
    <col min="13" max="13" width="10.140625" style="4" bestFit="1" customWidth="1"/>
    <col min="14" max="16384" width="9.140625" style="4"/>
  </cols>
  <sheetData>
    <row r="1" spans="2:9" ht="36" customHeight="1" x14ac:dyDescent="0.2">
      <c r="B1" s="378" t="s">
        <v>70</v>
      </c>
      <c r="C1" s="379"/>
      <c r="D1" s="379"/>
      <c r="E1" s="379"/>
      <c r="F1" s="379"/>
      <c r="G1" s="379"/>
      <c r="H1" s="380"/>
    </row>
    <row r="2" spans="2:9" ht="108.75" customHeight="1" x14ac:dyDescent="0.2">
      <c r="B2" s="390" t="s">
        <v>103</v>
      </c>
      <c r="C2" s="391"/>
      <c r="D2" s="391"/>
      <c r="E2" s="391"/>
      <c r="F2" s="391"/>
      <c r="G2" s="391"/>
      <c r="H2" s="392"/>
    </row>
    <row r="3" spans="2:9" x14ac:dyDescent="0.2">
      <c r="B3" s="393" t="s">
        <v>194</v>
      </c>
      <c r="C3" s="394"/>
      <c r="D3" s="394"/>
      <c r="E3" s="394"/>
      <c r="F3" s="394"/>
      <c r="G3" s="394"/>
      <c r="H3" s="395"/>
    </row>
    <row r="4" spans="2:9" x14ac:dyDescent="0.2">
      <c r="B4" s="393" t="s">
        <v>195</v>
      </c>
      <c r="C4" s="394"/>
      <c r="D4" s="394"/>
      <c r="E4" s="394"/>
      <c r="F4" s="394"/>
      <c r="G4" s="394"/>
      <c r="H4" s="395"/>
    </row>
    <row r="5" spans="2:9" x14ac:dyDescent="0.2">
      <c r="B5" s="393" t="s">
        <v>196</v>
      </c>
      <c r="C5" s="394"/>
      <c r="D5" s="394"/>
      <c r="E5" s="394"/>
      <c r="F5" s="394"/>
      <c r="G5" s="394"/>
      <c r="H5" s="395"/>
    </row>
    <row r="6" spans="2:9" x14ac:dyDescent="0.2">
      <c r="B6" s="393" t="s">
        <v>197</v>
      </c>
      <c r="C6" s="394"/>
      <c r="D6" s="394"/>
      <c r="E6" s="394"/>
      <c r="F6" s="394"/>
      <c r="G6" s="394"/>
      <c r="H6" s="395"/>
    </row>
    <row r="7" spans="2:9" ht="19.5" customHeight="1" x14ac:dyDescent="0.2">
      <c r="B7" s="396" t="s">
        <v>224</v>
      </c>
      <c r="C7" s="397"/>
      <c r="D7" s="397"/>
      <c r="E7" s="397"/>
      <c r="F7" s="397"/>
      <c r="G7" s="397"/>
      <c r="H7" s="398"/>
    </row>
    <row r="8" spans="2:9" ht="28.5" customHeight="1" x14ac:dyDescent="0.2">
      <c r="B8" s="256" t="s">
        <v>31</v>
      </c>
      <c r="C8" s="257"/>
      <c r="D8" s="257"/>
      <c r="E8" s="257"/>
      <c r="F8" s="257"/>
      <c r="G8" s="257"/>
      <c r="H8" s="258"/>
    </row>
    <row r="9" spans="2:9" ht="30.75" hidden="1" customHeight="1" x14ac:dyDescent="0.2">
      <c r="B9" s="381" t="s">
        <v>32</v>
      </c>
      <c r="C9" s="382"/>
      <c r="D9" s="382"/>
      <c r="E9" s="382"/>
      <c r="F9" s="382"/>
      <c r="G9" s="382"/>
      <c r="H9" s="383"/>
    </row>
    <row r="10" spans="2:9" x14ac:dyDescent="0.2">
      <c r="B10" s="259"/>
      <c r="C10" s="260"/>
      <c r="D10" s="32"/>
      <c r="E10" s="32"/>
      <c r="F10" s="32"/>
      <c r="G10" s="32"/>
      <c r="H10" s="261"/>
    </row>
    <row r="11" spans="2:9" ht="15.75" x14ac:dyDescent="0.2">
      <c r="B11" s="259" t="s">
        <v>88</v>
      </c>
      <c r="C11" s="247">
        <f>'Program Data'!B73</f>
        <v>0</v>
      </c>
      <c r="D11" s="262"/>
      <c r="E11" s="32"/>
      <c r="F11" s="32"/>
      <c r="G11" s="32"/>
      <c r="H11" s="263"/>
    </row>
    <row r="12" spans="2:9" ht="6" customHeight="1" x14ac:dyDescent="0.2">
      <c r="B12" s="259"/>
      <c r="C12" s="32"/>
      <c r="D12" s="262"/>
      <c r="E12" s="32"/>
      <c r="F12" s="32"/>
      <c r="G12" s="32"/>
      <c r="H12" s="263"/>
    </row>
    <row r="13" spans="2:9" ht="15.75" x14ac:dyDescent="0.2">
      <c r="B13" s="259" t="s">
        <v>77</v>
      </c>
      <c r="C13" s="247">
        <f>'Program Data'!B77</f>
        <v>0</v>
      </c>
      <c r="D13" s="262"/>
      <c r="E13" s="32"/>
      <c r="F13" s="32"/>
      <c r="G13" s="32"/>
      <c r="H13" s="264"/>
    </row>
    <row r="14" spans="2:9" ht="24" x14ac:dyDescent="0.2">
      <c r="B14" s="265" t="s">
        <v>89</v>
      </c>
      <c r="C14" s="248">
        <f>'Program Data'!B78</f>
        <v>0</v>
      </c>
      <c r="D14" s="19">
        <f>IF(C13&lt;&gt;0,C14/C13,0)</f>
        <v>0</v>
      </c>
      <c r="E14" s="32"/>
      <c r="F14" s="32"/>
      <c r="G14" s="32"/>
      <c r="H14" s="264"/>
      <c r="I14" s="16"/>
    </row>
    <row r="15" spans="2:9" ht="15.75" x14ac:dyDescent="0.2">
      <c r="B15" s="266" t="s">
        <v>64</v>
      </c>
      <c r="C15" s="247">
        <f>'Program Data'!B79</f>
        <v>0</v>
      </c>
      <c r="D15" s="19">
        <f>IF(C14&lt;&gt;0,C15/$C$14,0)</f>
        <v>0</v>
      </c>
      <c r="E15" s="32"/>
      <c r="F15" s="32"/>
      <c r="G15" s="32"/>
      <c r="H15" s="264"/>
    </row>
    <row r="16" spans="2:9" ht="15.75" x14ac:dyDescent="0.2">
      <c r="B16" s="266" t="s">
        <v>65</v>
      </c>
      <c r="C16" s="247">
        <f>'Program Data'!B80</f>
        <v>0</v>
      </c>
      <c r="D16" s="19">
        <f>IF(C14&lt;&gt;0,C16/$C$14,0)</f>
        <v>0</v>
      </c>
      <c r="E16" s="32"/>
      <c r="F16" s="32"/>
      <c r="G16" s="32"/>
      <c r="H16" s="267"/>
    </row>
    <row r="17" spans="2:8" ht="15.75" x14ac:dyDescent="0.2">
      <c r="B17" s="266" t="s">
        <v>66</v>
      </c>
      <c r="C17" s="247">
        <f>'Program Data'!B81</f>
        <v>0</v>
      </c>
      <c r="D17" s="19">
        <f>IF(C14&lt;&gt;0,C17/$C$14,0)</f>
        <v>0</v>
      </c>
      <c r="E17" s="32"/>
      <c r="F17" s="32"/>
      <c r="G17" s="32"/>
      <c r="H17" s="267"/>
    </row>
    <row r="18" spans="2:8" ht="15.75" x14ac:dyDescent="0.2">
      <c r="B18" s="266" t="s">
        <v>67</v>
      </c>
      <c r="C18" s="247">
        <f>'Program Data'!B82</f>
        <v>0</v>
      </c>
      <c r="D18" s="19">
        <f>IF( C14&lt;&gt;0,C18/$C$14,0)</f>
        <v>0</v>
      </c>
      <c r="E18" s="32"/>
      <c r="F18" s="32"/>
      <c r="G18" s="32"/>
      <c r="H18" s="267"/>
    </row>
    <row r="19" spans="2:8" ht="15.75" customHeight="1" x14ac:dyDescent="0.2">
      <c r="B19" s="266"/>
      <c r="C19" s="260"/>
      <c r="D19" s="268"/>
      <c r="E19" s="32"/>
      <c r="F19" s="32"/>
      <c r="G19" s="32"/>
      <c r="H19" s="261"/>
    </row>
    <row r="20" spans="2:8" ht="28.5" customHeight="1" x14ac:dyDescent="0.2">
      <c r="B20" s="256" t="s">
        <v>20</v>
      </c>
      <c r="C20" s="257"/>
      <c r="D20" s="257"/>
      <c r="E20" s="257"/>
      <c r="F20" s="257"/>
      <c r="G20" s="257"/>
      <c r="H20" s="258"/>
    </row>
    <row r="21" spans="2:8" ht="31.5" hidden="1" customHeight="1" x14ac:dyDescent="0.2">
      <c r="B21" s="387"/>
      <c r="C21" s="388"/>
      <c r="D21" s="388"/>
      <c r="E21" s="388"/>
      <c r="F21" s="388"/>
      <c r="G21" s="388"/>
      <c r="H21" s="389"/>
    </row>
    <row r="22" spans="2:8" x14ac:dyDescent="0.2">
      <c r="B22" s="269"/>
      <c r="C22" s="32"/>
      <c r="D22" s="32"/>
      <c r="E22" s="32"/>
      <c r="F22" s="32"/>
      <c r="G22" s="32"/>
      <c r="H22" s="267"/>
    </row>
    <row r="23" spans="2:8" ht="16.5" customHeight="1" x14ac:dyDescent="0.2">
      <c r="B23" s="270" t="s">
        <v>165</v>
      </c>
      <c r="C23" s="271"/>
      <c r="D23" s="32"/>
      <c r="E23" s="32"/>
      <c r="F23" s="271" t="s">
        <v>91</v>
      </c>
      <c r="G23" s="32"/>
      <c r="H23" s="267"/>
    </row>
    <row r="24" spans="2:8" ht="15.75" x14ac:dyDescent="0.2">
      <c r="B24" s="272" t="s">
        <v>80</v>
      </c>
      <c r="C24" s="52">
        <v>20</v>
      </c>
      <c r="D24" s="32"/>
      <c r="E24" s="32"/>
      <c r="F24" s="249">
        <f>IF('Program Data'!B73&lt;&gt;0,ROUNDUP('Program Data'!B77/'Program Data'!B73,0),0)</f>
        <v>0</v>
      </c>
      <c r="G24" s="384"/>
      <c r="H24" s="385"/>
    </row>
    <row r="25" spans="2:8" ht="37.5" customHeight="1" x14ac:dyDescent="0.2">
      <c r="B25" s="273" t="s">
        <v>83</v>
      </c>
      <c r="C25" s="52">
        <v>2</v>
      </c>
      <c r="D25" s="384"/>
      <c r="E25" s="385"/>
      <c r="F25" s="249">
        <f>AVERAGE('Program Data'!B79:B82)</f>
        <v>0</v>
      </c>
      <c r="G25" s="31"/>
      <c r="H25" s="261"/>
    </row>
    <row r="26" spans="2:8" ht="15.75" x14ac:dyDescent="0.2">
      <c r="B26" s="272" t="s">
        <v>28</v>
      </c>
      <c r="C26" s="52">
        <v>0.5</v>
      </c>
      <c r="D26" s="32"/>
      <c r="E26" s="32"/>
      <c r="F26" s="250">
        <f>IF('Program Data'!B73&lt;&gt;0,'Program Data'!B74/'Program Data'!B73,0)</f>
        <v>0</v>
      </c>
      <c r="G26" s="32"/>
      <c r="H26" s="261"/>
    </row>
    <row r="27" spans="2:8" ht="15.75" x14ac:dyDescent="0.2">
      <c r="B27" s="272" t="s">
        <v>81</v>
      </c>
      <c r="C27" s="52">
        <v>18</v>
      </c>
      <c r="D27" s="274"/>
      <c r="E27" s="32"/>
      <c r="F27" s="251">
        <f>IF('Program Data'!B47&lt;&gt;0,'Program Data'!B51/'Program Data'!B47,0)</f>
        <v>0</v>
      </c>
      <c r="G27" s="32"/>
      <c r="H27" s="261"/>
    </row>
    <row r="28" spans="2:8" ht="14.25" customHeight="1" x14ac:dyDescent="0.2">
      <c r="B28" s="272" t="s">
        <v>110</v>
      </c>
      <c r="C28" s="53">
        <v>0.9</v>
      </c>
      <c r="D28" s="386"/>
      <c r="E28" s="386"/>
      <c r="F28" s="252">
        <f>IF('Program Data'!B51&lt;&gt;0,'Program Data'!B52/'Program Data'!B51,0)</f>
        <v>0</v>
      </c>
      <c r="G28" s="246"/>
      <c r="H28" s="261"/>
    </row>
    <row r="29" spans="2:8" x14ac:dyDescent="0.2">
      <c r="B29" s="259"/>
      <c r="C29" s="260"/>
      <c r="D29" s="32"/>
      <c r="E29" s="32"/>
      <c r="F29" s="32"/>
      <c r="G29" s="32"/>
      <c r="H29" s="264"/>
    </row>
    <row r="30" spans="2:8" ht="18" customHeight="1" x14ac:dyDescent="0.2">
      <c r="B30" s="275"/>
      <c r="C30" s="276"/>
      <c r="D30" s="276"/>
      <c r="E30" s="276"/>
      <c r="F30" s="276"/>
      <c r="G30" s="276"/>
      <c r="H30" s="277"/>
    </row>
    <row r="31" spans="2:8" ht="18" customHeight="1" x14ac:dyDescent="0.2">
      <c r="B31" s="275"/>
      <c r="C31" s="276"/>
      <c r="D31" s="276"/>
      <c r="E31" s="278">
        <v>1</v>
      </c>
      <c r="F31" s="276"/>
      <c r="G31" s="276"/>
      <c r="H31" s="277"/>
    </row>
    <row r="32" spans="2:8" ht="24.75" customHeight="1" x14ac:dyDescent="0.2">
      <c r="B32" s="275"/>
      <c r="C32" s="276"/>
      <c r="D32" s="276"/>
      <c r="E32" s="279">
        <v>0</v>
      </c>
      <c r="F32" s="276"/>
      <c r="G32" s="276"/>
      <c r="H32" s="277"/>
    </row>
    <row r="33" spans="1:9" ht="19.5" customHeight="1" x14ac:dyDescent="0.2">
      <c r="B33" s="275"/>
      <c r="C33" s="276"/>
      <c r="D33" s="276"/>
      <c r="E33" s="276"/>
      <c r="F33" s="276"/>
      <c r="G33" s="276"/>
      <c r="H33" s="277"/>
    </row>
    <row r="34" spans="1:9" ht="18" customHeight="1" x14ac:dyDescent="0.2">
      <c r="B34" s="280" t="s">
        <v>77</v>
      </c>
      <c r="C34" s="54">
        <v>2</v>
      </c>
      <c r="D34" s="281" t="s">
        <v>188</v>
      </c>
      <c r="E34" s="282"/>
      <c r="F34" s="32"/>
      <c r="G34" s="283"/>
      <c r="H34" s="284"/>
    </row>
    <row r="35" spans="1:9" ht="16.5" customHeight="1" x14ac:dyDescent="0.2">
      <c r="B35" s="259"/>
      <c r="C35" s="271" t="s">
        <v>90</v>
      </c>
      <c r="D35" s="285"/>
      <c r="E35" s="286"/>
      <c r="F35" s="271" t="s">
        <v>91</v>
      </c>
      <c r="G35" s="32"/>
      <c r="H35" s="267"/>
    </row>
    <row r="36" spans="1:9" ht="18" customHeight="1" x14ac:dyDescent="0.2">
      <c r="B36" s="259" t="s">
        <v>82</v>
      </c>
      <c r="C36" s="253">
        <f>ROUNDUP(2*C38,0)</f>
        <v>2</v>
      </c>
      <c r="D36" s="376" t="s">
        <v>87</v>
      </c>
      <c r="E36" s="377"/>
      <c r="F36" s="253">
        <f>'Program Data'!B85+'Program Data'!D85</f>
        <v>0</v>
      </c>
      <c r="G36" s="32"/>
      <c r="H36" s="287"/>
      <c r="I36" s="30"/>
    </row>
    <row r="37" spans="1:9" ht="18" customHeight="1" x14ac:dyDescent="0.2">
      <c r="B37" s="288" t="s">
        <v>77</v>
      </c>
      <c r="C37" s="253">
        <f>C34</f>
        <v>2</v>
      </c>
      <c r="D37" s="376" t="s">
        <v>121</v>
      </c>
      <c r="E37" s="377"/>
      <c r="F37" s="253">
        <f>'Program Data'!B77</f>
        <v>0</v>
      </c>
      <c r="G37" s="32"/>
      <c r="H37" s="287"/>
      <c r="I37" s="6"/>
    </row>
    <row r="38" spans="1:9" ht="18" customHeight="1" x14ac:dyDescent="0.2">
      <c r="B38" s="288" t="s">
        <v>78</v>
      </c>
      <c r="C38" s="253">
        <f>ROUNDUP(C34/C24,0)</f>
        <v>1</v>
      </c>
      <c r="D38" s="32"/>
      <c r="E38" s="32"/>
      <c r="F38" s="253">
        <f>'Program Data'!B73</f>
        <v>0</v>
      </c>
      <c r="G38" s="32"/>
      <c r="H38" s="287"/>
      <c r="I38" s="6"/>
    </row>
    <row r="39" spans="1:9" ht="18" customHeight="1" x14ac:dyDescent="0.2">
      <c r="B39" s="288" t="s">
        <v>68</v>
      </c>
      <c r="C39" s="253">
        <f>ROUNDUP(C38*C26,0)</f>
        <v>1</v>
      </c>
      <c r="D39" s="32"/>
      <c r="E39" s="32"/>
      <c r="F39" s="253">
        <f>'Program Data'!B74</f>
        <v>0</v>
      </c>
      <c r="G39" s="32"/>
      <c r="H39" s="287"/>
      <c r="I39" s="6"/>
    </row>
    <row r="40" spans="1:9" ht="18" customHeight="1" x14ac:dyDescent="0.2">
      <c r="B40" s="288" t="s">
        <v>14</v>
      </c>
      <c r="C40" s="253">
        <f>ROUNDUP((C34*C25)/2,0)</f>
        <v>2</v>
      </c>
      <c r="D40" s="32"/>
      <c r="E40" s="289"/>
      <c r="F40" s="253">
        <f>'Program Data'!B47</f>
        <v>0</v>
      </c>
      <c r="G40" s="290"/>
      <c r="H40" s="287"/>
      <c r="I40" s="6"/>
    </row>
    <row r="41" spans="1:9" ht="18" customHeight="1" x14ac:dyDescent="0.2">
      <c r="B41" s="288" t="s">
        <v>109</v>
      </c>
      <c r="C41" s="253">
        <f>C40*C27</f>
        <v>36</v>
      </c>
      <c r="D41" s="32"/>
      <c r="E41" s="289"/>
      <c r="F41" s="253">
        <f>'Program Data'!B51</f>
        <v>0</v>
      </c>
      <c r="G41" s="291"/>
      <c r="H41" s="287"/>
      <c r="I41" s="6"/>
    </row>
    <row r="42" spans="1:9" ht="18" customHeight="1" x14ac:dyDescent="0.2">
      <c r="B42" s="292" t="s">
        <v>79</v>
      </c>
      <c r="C42" s="253">
        <f>C41*C28</f>
        <v>32.4</v>
      </c>
      <c r="D42" s="36"/>
      <c r="E42" s="38"/>
      <c r="F42" s="253">
        <f>'Program Data'!B52</f>
        <v>0</v>
      </c>
      <c r="G42" s="39"/>
      <c r="H42" s="287"/>
      <c r="I42" s="6"/>
    </row>
    <row r="43" spans="1:9" ht="18" customHeight="1" x14ac:dyDescent="0.2">
      <c r="A43" s="34"/>
      <c r="B43" s="292"/>
      <c r="C43" s="21"/>
      <c r="D43" s="36"/>
      <c r="E43" s="38"/>
      <c r="F43" s="21"/>
      <c r="G43" s="39"/>
      <c r="H43" s="293"/>
      <c r="I43" s="6"/>
    </row>
    <row r="44" spans="1:9" ht="18" hidden="1" customHeight="1" x14ac:dyDescent="0.2">
      <c r="A44" s="34"/>
      <c r="B44" s="292"/>
      <c r="C44" s="21"/>
      <c r="D44" s="36"/>
      <c r="E44" s="294"/>
      <c r="G44" s="39"/>
      <c r="H44" s="293"/>
      <c r="I44" s="30"/>
    </row>
    <row r="45" spans="1:9" ht="12.75" hidden="1" customHeight="1" x14ac:dyDescent="0.2">
      <c r="A45" s="34"/>
      <c r="B45" s="315"/>
      <c r="C45" s="21"/>
      <c r="D45" s="36"/>
      <c r="E45" s="38"/>
      <c r="F45" s="21"/>
      <c r="G45" s="39"/>
      <c r="H45" s="293"/>
      <c r="I45" s="6"/>
    </row>
    <row r="46" spans="1:9" ht="18" hidden="1" customHeight="1" x14ac:dyDescent="0.2">
      <c r="A46" s="34"/>
      <c r="B46" s="292"/>
      <c r="C46" s="21"/>
      <c r="D46" s="36"/>
      <c r="E46" s="38"/>
      <c r="F46" s="21"/>
      <c r="G46" s="39"/>
      <c r="H46" s="293"/>
      <c r="I46" s="6"/>
    </row>
    <row r="47" spans="1:9" ht="13.5" hidden="1" customHeight="1" x14ac:dyDescent="0.2">
      <c r="A47" s="34"/>
      <c r="B47" s="292"/>
      <c r="C47" s="21"/>
      <c r="D47" s="36"/>
      <c r="E47" s="38"/>
      <c r="F47" s="21"/>
      <c r="G47" s="39"/>
      <c r="H47" s="293"/>
      <c r="I47" s="6"/>
    </row>
    <row r="48" spans="1:9" ht="18" hidden="1" customHeight="1" x14ac:dyDescent="0.2">
      <c r="B48" s="292"/>
      <c r="C48" s="21"/>
      <c r="D48" s="36"/>
      <c r="E48" s="38"/>
      <c r="F48" s="21"/>
      <c r="G48" s="39"/>
      <c r="H48" s="287"/>
      <c r="I48" s="6"/>
    </row>
    <row r="49" spans="2:9" ht="27" x14ac:dyDescent="0.2">
      <c r="B49" s="295" t="s">
        <v>202</v>
      </c>
      <c r="C49" s="254">
        <v>500</v>
      </c>
      <c r="D49" s="36"/>
      <c r="E49" s="38"/>
      <c r="F49" s="254">
        <f>'Program Data'!H198</f>
        <v>0</v>
      </c>
      <c r="G49" s="291"/>
      <c r="H49" s="287"/>
      <c r="I49" s="6"/>
    </row>
    <row r="50" spans="2:9" s="36" customFormat="1" ht="15.75" x14ac:dyDescent="0.2">
      <c r="B50" s="296"/>
      <c r="C50" s="37"/>
      <c r="E50" s="38"/>
      <c r="F50" s="37"/>
      <c r="G50" s="39"/>
      <c r="H50" s="293"/>
      <c r="I50" s="40"/>
    </row>
    <row r="51" spans="2:9" ht="15.75" x14ac:dyDescent="0.2">
      <c r="B51" s="297" t="s">
        <v>26</v>
      </c>
      <c r="C51" s="254">
        <f>C49/C41</f>
        <v>13.888888888888889</v>
      </c>
      <c r="D51" s="32"/>
      <c r="E51" s="32"/>
      <c r="F51" s="254">
        <f>IF(F41&lt;&gt;0,F49/F41,0)</f>
        <v>0</v>
      </c>
      <c r="G51" s="32"/>
      <c r="H51" s="261"/>
    </row>
    <row r="52" spans="2:9" x14ac:dyDescent="0.2">
      <c r="B52" s="259"/>
      <c r="C52" s="32"/>
      <c r="D52" s="32"/>
      <c r="E52" s="32"/>
      <c r="F52" s="32"/>
      <c r="G52" s="32"/>
      <c r="H52" s="261"/>
    </row>
    <row r="53" spans="2:9" ht="15.75" x14ac:dyDescent="0.2">
      <c r="B53" s="297" t="s">
        <v>111</v>
      </c>
      <c r="C53" s="254">
        <f>C49/C42</f>
        <v>15.4320987654321</v>
      </c>
      <c r="D53" s="32"/>
      <c r="E53" s="32"/>
      <c r="F53" s="254">
        <f>IF(F42&lt;&gt;0,F49/F42,0)</f>
        <v>0</v>
      </c>
      <c r="G53" s="32"/>
      <c r="H53" s="261"/>
    </row>
    <row r="54" spans="2:9" x14ac:dyDescent="0.2">
      <c r="B54" s="259"/>
      <c r="C54" s="32"/>
      <c r="D54" s="32"/>
      <c r="E54" s="32"/>
      <c r="F54" s="32"/>
      <c r="G54" s="32"/>
      <c r="H54" s="261"/>
    </row>
    <row r="55" spans="2:9" ht="28.5" customHeight="1" x14ac:dyDescent="0.2">
      <c r="B55" s="256" t="s">
        <v>143</v>
      </c>
      <c r="C55" s="257"/>
      <c r="D55" s="257"/>
      <c r="E55" s="257"/>
      <c r="F55" s="257"/>
      <c r="G55" s="257"/>
      <c r="H55" s="258"/>
    </row>
    <row r="56" spans="2:9" ht="25.5" customHeight="1" x14ac:dyDescent="0.2">
      <c r="B56" s="373" t="s">
        <v>223</v>
      </c>
      <c r="C56" s="374"/>
      <c r="D56" s="374"/>
      <c r="E56" s="374"/>
      <c r="F56" s="374"/>
      <c r="G56" s="374"/>
      <c r="H56" s="375"/>
    </row>
    <row r="57" spans="2:9" x14ac:dyDescent="0.2">
      <c r="B57" s="259"/>
      <c r="C57" s="32"/>
      <c r="D57" s="32"/>
      <c r="E57" s="32"/>
      <c r="F57" s="32"/>
      <c r="G57" s="32"/>
      <c r="H57" s="261"/>
    </row>
    <row r="58" spans="2:9" x14ac:dyDescent="0.2">
      <c r="B58" s="270" t="s">
        <v>148</v>
      </c>
      <c r="C58" s="32"/>
      <c r="D58" s="32"/>
      <c r="E58" s="32"/>
      <c r="F58" s="32"/>
      <c r="G58" s="32"/>
      <c r="H58" s="261"/>
    </row>
    <row r="59" spans="2:9" x14ac:dyDescent="0.2">
      <c r="B59" s="298" t="s">
        <v>144</v>
      </c>
      <c r="C59" s="32" t="s">
        <v>160</v>
      </c>
      <c r="D59" s="32"/>
      <c r="E59" s="32"/>
      <c r="F59" s="32"/>
      <c r="G59" s="32"/>
      <c r="H59" s="261"/>
    </row>
    <row r="60" spans="2:9" x14ac:dyDescent="0.2">
      <c r="B60" s="298" t="s">
        <v>145</v>
      </c>
      <c r="C60" s="32" t="s">
        <v>161</v>
      </c>
      <c r="D60" s="32"/>
      <c r="E60" s="32"/>
      <c r="F60" s="32"/>
      <c r="G60" s="32"/>
      <c r="H60" s="267"/>
    </row>
    <row r="61" spans="2:9" x14ac:dyDescent="0.2">
      <c r="B61" s="298"/>
      <c r="C61" s="32" t="s">
        <v>162</v>
      </c>
      <c r="D61" s="32"/>
      <c r="E61" s="32"/>
      <c r="F61" s="32"/>
      <c r="G61" s="32"/>
      <c r="H61" s="261"/>
    </row>
    <row r="62" spans="2:9" x14ac:dyDescent="0.2">
      <c r="B62" s="298" t="s">
        <v>146</v>
      </c>
      <c r="C62" s="32" t="s">
        <v>163</v>
      </c>
      <c r="D62" s="32"/>
      <c r="E62" s="32"/>
      <c r="F62" s="32"/>
      <c r="G62" s="32"/>
      <c r="H62" s="261"/>
    </row>
    <row r="63" spans="2:9" x14ac:dyDescent="0.2">
      <c r="B63" s="259"/>
      <c r="C63" s="32" t="s">
        <v>164</v>
      </c>
      <c r="D63" s="32"/>
      <c r="E63" s="32"/>
      <c r="F63" s="32"/>
      <c r="G63" s="32"/>
      <c r="H63" s="261"/>
    </row>
    <row r="64" spans="2:9" x14ac:dyDescent="0.2">
      <c r="B64" s="280" t="s">
        <v>147</v>
      </c>
      <c r="C64" s="32"/>
      <c r="D64" s="32"/>
      <c r="E64" s="32"/>
      <c r="F64" s="32"/>
      <c r="G64" s="32"/>
      <c r="H64" s="261"/>
    </row>
    <row r="65" spans="2:9" ht="15.75" x14ac:dyDescent="0.2">
      <c r="B65" s="298" t="s">
        <v>149</v>
      </c>
      <c r="C65" s="115">
        <v>1</v>
      </c>
      <c r="D65" s="32"/>
      <c r="E65" s="32"/>
      <c r="F65" s="32"/>
      <c r="G65" s="32"/>
      <c r="H65" s="261"/>
    </row>
    <row r="66" spans="2:9" ht="15.75" x14ac:dyDescent="0.2">
      <c r="B66" s="298" t="s">
        <v>18</v>
      </c>
      <c r="C66" s="115">
        <v>1</v>
      </c>
      <c r="D66" s="32"/>
      <c r="E66" s="32"/>
      <c r="F66" s="32"/>
      <c r="G66" s="32"/>
      <c r="H66" s="261"/>
    </row>
    <row r="67" spans="2:9" ht="15.75" x14ac:dyDescent="0.2">
      <c r="B67" s="298" t="s">
        <v>150</v>
      </c>
      <c r="C67" s="115">
        <f>C27</f>
        <v>18</v>
      </c>
      <c r="D67" s="32"/>
      <c r="E67" s="32"/>
      <c r="F67" s="32"/>
      <c r="G67" s="32"/>
      <c r="H67" s="261"/>
    </row>
    <row r="68" spans="2:9" x14ac:dyDescent="0.2">
      <c r="B68" s="259"/>
      <c r="C68" s="299"/>
      <c r="D68" s="32"/>
      <c r="E68" s="32"/>
      <c r="F68" s="32"/>
      <c r="G68" s="32"/>
      <c r="H68" s="261"/>
      <c r="I68" s="29"/>
    </row>
    <row r="69" spans="2:9" ht="75" customHeight="1" x14ac:dyDescent="0.2">
      <c r="B69" s="259"/>
      <c r="C69" s="299"/>
      <c r="D69" s="32"/>
      <c r="E69" s="300">
        <v>1</v>
      </c>
      <c r="F69" s="32"/>
      <c r="G69" s="32"/>
      <c r="H69" s="261"/>
      <c r="I69" s="29"/>
    </row>
    <row r="70" spans="2:9" x14ac:dyDescent="0.2">
      <c r="B70" s="259"/>
      <c r="C70" s="299"/>
      <c r="D70" s="32"/>
      <c r="E70" s="32"/>
      <c r="F70" s="32"/>
      <c r="G70" s="32"/>
      <c r="H70" s="261"/>
      <c r="I70" s="29"/>
    </row>
    <row r="71" spans="2:9" ht="15.75" x14ac:dyDescent="0.2">
      <c r="B71" s="301" t="s">
        <v>151</v>
      </c>
      <c r="C71" s="115">
        <v>1</v>
      </c>
      <c r="D71" s="32"/>
      <c r="E71" s="302" t="s">
        <v>156</v>
      </c>
      <c r="F71" s="32"/>
      <c r="G71" s="255">
        <f>C71*1</f>
        <v>1</v>
      </c>
      <c r="H71" s="261"/>
    </row>
    <row r="72" spans="2:9" ht="15.75" x14ac:dyDescent="0.2">
      <c r="B72" s="303"/>
      <c r="C72" s="299"/>
      <c r="D72" s="32"/>
      <c r="E72" s="302" t="s">
        <v>152</v>
      </c>
      <c r="F72" s="32"/>
      <c r="G72" s="255">
        <f>G71*$C$65</f>
        <v>1</v>
      </c>
      <c r="H72" s="261"/>
    </row>
    <row r="73" spans="2:9" x14ac:dyDescent="0.2">
      <c r="B73" s="303"/>
      <c r="C73" s="299"/>
      <c r="D73" s="32"/>
      <c r="E73" s="302"/>
      <c r="F73" s="32"/>
      <c r="G73" s="299"/>
      <c r="H73" s="261"/>
    </row>
    <row r="74" spans="2:9" ht="15.75" x14ac:dyDescent="0.2">
      <c r="B74" s="303" t="s">
        <v>152</v>
      </c>
      <c r="C74" s="255">
        <f>G72</f>
        <v>1</v>
      </c>
      <c r="D74" s="32"/>
      <c r="E74" s="302" t="s">
        <v>157</v>
      </c>
      <c r="F74" s="32"/>
      <c r="G74" s="255">
        <f>(C74*2)+(C75*1)</f>
        <v>3</v>
      </c>
      <c r="H74" s="261"/>
    </row>
    <row r="75" spans="2:9" ht="15.75" x14ac:dyDescent="0.2">
      <c r="B75" s="303" t="s">
        <v>153</v>
      </c>
      <c r="C75" s="115">
        <v>1</v>
      </c>
      <c r="D75" s="32"/>
      <c r="E75" s="302" t="s">
        <v>154</v>
      </c>
      <c r="F75" s="32"/>
      <c r="G75" s="255">
        <f>G74*$C$66</f>
        <v>3</v>
      </c>
      <c r="H75" s="261"/>
    </row>
    <row r="76" spans="2:9" x14ac:dyDescent="0.2">
      <c r="B76" s="303"/>
      <c r="C76" s="299"/>
      <c r="D76" s="32"/>
      <c r="E76" s="302"/>
      <c r="F76" s="32"/>
      <c r="G76" s="299"/>
      <c r="H76" s="261"/>
    </row>
    <row r="77" spans="2:9" ht="15.75" x14ac:dyDescent="0.2">
      <c r="B77" s="303" t="s">
        <v>154</v>
      </c>
      <c r="C77" s="255">
        <f>G75</f>
        <v>3</v>
      </c>
      <c r="D77" s="32"/>
      <c r="E77" s="302" t="s">
        <v>158</v>
      </c>
      <c r="F77" s="32"/>
      <c r="G77" s="255">
        <f>(C77*1)+(C78*0.5)</f>
        <v>4</v>
      </c>
      <c r="H77" s="261"/>
    </row>
    <row r="78" spans="2:9" ht="15.75" x14ac:dyDescent="0.2">
      <c r="B78" s="303" t="s">
        <v>155</v>
      </c>
      <c r="C78" s="115">
        <v>2</v>
      </c>
      <c r="D78" s="32"/>
      <c r="E78" s="302" t="s">
        <v>159</v>
      </c>
      <c r="F78" s="32"/>
      <c r="G78" s="255">
        <f>G77*$C$67</f>
        <v>72</v>
      </c>
      <c r="H78" s="261"/>
    </row>
    <row r="79" spans="2:9" x14ac:dyDescent="0.2">
      <c r="B79" s="304"/>
      <c r="C79" s="299"/>
      <c r="D79" s="32"/>
      <c r="E79" s="32"/>
      <c r="F79" s="32"/>
      <c r="G79" s="299"/>
      <c r="H79" s="261"/>
    </row>
    <row r="80" spans="2:9" ht="15.75" hidden="1" x14ac:dyDescent="0.2">
      <c r="B80" s="301" t="s">
        <v>152</v>
      </c>
      <c r="C80" s="115">
        <v>15</v>
      </c>
      <c r="D80" s="32"/>
      <c r="E80" s="302" t="s">
        <v>157</v>
      </c>
      <c r="F80" s="32"/>
      <c r="G80" s="114">
        <f>(C80*2)+(C81*1)</f>
        <v>32</v>
      </c>
      <c r="H80" s="261"/>
    </row>
    <row r="81" spans="2:8" ht="15.75" hidden="1" x14ac:dyDescent="0.2">
      <c r="B81" s="301" t="s">
        <v>153</v>
      </c>
      <c r="C81" s="115">
        <v>2</v>
      </c>
      <c r="D81" s="32"/>
      <c r="E81" s="302" t="s">
        <v>154</v>
      </c>
      <c r="F81" s="32"/>
      <c r="G81" s="114">
        <f>G80*$C$66</f>
        <v>32</v>
      </c>
      <c r="H81" s="261"/>
    </row>
    <row r="82" spans="2:8" hidden="1" x14ac:dyDescent="0.2">
      <c r="B82" s="303"/>
      <c r="C82" s="299"/>
      <c r="D82" s="32"/>
      <c r="E82" s="302"/>
      <c r="F82" s="32"/>
      <c r="G82" s="299"/>
      <c r="H82" s="261"/>
    </row>
    <row r="83" spans="2:8" ht="15.75" hidden="1" x14ac:dyDescent="0.2">
      <c r="B83" s="303" t="s">
        <v>151</v>
      </c>
      <c r="C83" s="114">
        <f>G83*1</f>
        <v>15</v>
      </c>
      <c r="D83" s="32"/>
      <c r="E83" s="302" t="s">
        <v>156</v>
      </c>
      <c r="F83" s="32"/>
      <c r="G83" s="114">
        <f>ROUNDUP(C80/$C$65,0)</f>
        <v>15</v>
      </c>
      <c r="H83" s="261"/>
    </row>
    <row r="84" spans="2:8" hidden="1" x14ac:dyDescent="0.2">
      <c r="B84" s="303"/>
      <c r="C84" s="299"/>
      <c r="D84" s="32"/>
      <c r="E84" s="302"/>
      <c r="F84" s="32"/>
      <c r="G84" s="299"/>
      <c r="H84" s="261"/>
    </row>
    <row r="85" spans="2:8" ht="15.75" hidden="1" x14ac:dyDescent="0.2">
      <c r="B85" s="303" t="s">
        <v>154</v>
      </c>
      <c r="C85" s="114">
        <f>G81</f>
        <v>32</v>
      </c>
      <c r="D85" s="32"/>
      <c r="E85" s="302" t="s">
        <v>158</v>
      </c>
      <c r="F85" s="32"/>
      <c r="G85" s="114">
        <f>(C85*1)+(C86*0.5)</f>
        <v>33</v>
      </c>
      <c r="H85" s="261"/>
    </row>
    <row r="86" spans="2:8" ht="15.75" hidden="1" x14ac:dyDescent="0.2">
      <c r="B86" s="303" t="s">
        <v>155</v>
      </c>
      <c r="C86" s="115">
        <v>2</v>
      </c>
      <c r="D86" s="32"/>
      <c r="E86" s="302" t="s">
        <v>159</v>
      </c>
      <c r="F86" s="32"/>
      <c r="G86" s="114">
        <f>G85*$C$67</f>
        <v>594</v>
      </c>
      <c r="H86" s="261"/>
    </row>
    <row r="87" spans="2:8" hidden="1" x14ac:dyDescent="0.2">
      <c r="B87" s="304"/>
      <c r="C87" s="299"/>
      <c r="D87" s="32"/>
      <c r="E87" s="32"/>
      <c r="F87" s="32"/>
      <c r="G87" s="299"/>
      <c r="H87" s="261"/>
    </row>
    <row r="88" spans="2:8" ht="15.75" hidden="1" x14ac:dyDescent="0.2">
      <c r="B88" s="301" t="s">
        <v>154</v>
      </c>
      <c r="C88" s="117">
        <v>576</v>
      </c>
      <c r="D88" s="305"/>
      <c r="E88" s="306" t="s">
        <v>158</v>
      </c>
      <c r="F88" s="305"/>
      <c r="G88" s="118">
        <f>(C88*1)+(C89*0.5)</f>
        <v>577</v>
      </c>
      <c r="H88" s="261"/>
    </row>
    <row r="89" spans="2:8" ht="15.75" hidden="1" x14ac:dyDescent="0.2">
      <c r="B89" s="301" t="s">
        <v>155</v>
      </c>
      <c r="C89" s="117">
        <v>2</v>
      </c>
      <c r="D89" s="305"/>
      <c r="E89" s="306" t="s">
        <v>159</v>
      </c>
      <c r="F89" s="305"/>
      <c r="G89" s="118">
        <f>G88*$C$67</f>
        <v>10386</v>
      </c>
      <c r="H89" s="261"/>
    </row>
    <row r="90" spans="2:8" hidden="1" x14ac:dyDescent="0.2">
      <c r="B90" s="304"/>
      <c r="C90" s="305"/>
      <c r="D90" s="305"/>
      <c r="E90" s="305"/>
      <c r="F90" s="305"/>
      <c r="G90" s="305"/>
      <c r="H90" s="261"/>
    </row>
    <row r="91" spans="2:8" ht="15.75" hidden="1" x14ac:dyDescent="0.2">
      <c r="B91" s="303" t="s">
        <v>152</v>
      </c>
      <c r="C91" s="118">
        <f>IF(C92&lt;&gt;0,(G91/(C92*2)),ROUNDUP(G91/2,0))</f>
        <v>144</v>
      </c>
      <c r="D91" s="305"/>
      <c r="E91" s="306" t="s">
        <v>157</v>
      </c>
      <c r="F91" s="305"/>
      <c r="G91" s="118">
        <f>ROUNDUP(C88/$C$66,0)</f>
        <v>576</v>
      </c>
      <c r="H91" s="261"/>
    </row>
    <row r="92" spans="2:8" ht="15.75" hidden="1" x14ac:dyDescent="0.2">
      <c r="B92" s="303" t="s">
        <v>153</v>
      </c>
      <c r="C92" s="117">
        <v>2</v>
      </c>
      <c r="D92" s="305"/>
      <c r="E92" s="306"/>
      <c r="F92" s="305"/>
      <c r="G92" s="305"/>
      <c r="H92" s="261"/>
    </row>
    <row r="93" spans="2:8" hidden="1" x14ac:dyDescent="0.2">
      <c r="B93" s="303"/>
      <c r="C93" s="307"/>
      <c r="D93" s="305"/>
      <c r="E93" s="306"/>
      <c r="F93" s="305"/>
      <c r="G93" s="307"/>
      <c r="H93" s="261"/>
    </row>
    <row r="94" spans="2:8" ht="15.75" hidden="1" x14ac:dyDescent="0.2">
      <c r="B94" s="303" t="s">
        <v>151</v>
      </c>
      <c r="C94" s="118">
        <f>G94*1</f>
        <v>144</v>
      </c>
      <c r="D94" s="305"/>
      <c r="E94" s="306" t="s">
        <v>156</v>
      </c>
      <c r="F94" s="305"/>
      <c r="G94" s="118">
        <f>ROUNDUP(C91/$C$65,0)</f>
        <v>144</v>
      </c>
      <c r="H94" s="261"/>
    </row>
    <row r="95" spans="2:8" hidden="1" x14ac:dyDescent="0.2">
      <c r="B95" s="303"/>
      <c r="C95" s="299"/>
      <c r="D95" s="32"/>
      <c r="E95" s="302"/>
      <c r="F95" s="32"/>
      <c r="G95" s="32"/>
      <c r="H95" s="261"/>
    </row>
    <row r="96" spans="2:8" hidden="1" x14ac:dyDescent="0.2">
      <c r="B96" s="303"/>
      <c r="C96" s="299"/>
      <c r="D96" s="32"/>
      <c r="E96" s="302"/>
      <c r="F96" s="32"/>
      <c r="G96" s="299"/>
      <c r="H96" s="261"/>
    </row>
    <row r="97" spans="2:8" x14ac:dyDescent="0.2">
      <c r="B97" s="308"/>
      <c r="C97" s="309"/>
      <c r="D97" s="309"/>
      <c r="E97" s="309"/>
      <c r="F97" s="309"/>
      <c r="G97" s="309"/>
      <c r="H97" s="310"/>
    </row>
    <row r="98" spans="2:8" x14ac:dyDescent="0.2">
      <c r="B98" s="33"/>
    </row>
  </sheetData>
  <sheetProtection sheet="1" objects="1" scenarios="1"/>
  <mergeCells count="15">
    <mergeCell ref="B56:H56"/>
    <mergeCell ref="D37:E37"/>
    <mergeCell ref="B1:H1"/>
    <mergeCell ref="B9:H9"/>
    <mergeCell ref="D25:E25"/>
    <mergeCell ref="D28:E28"/>
    <mergeCell ref="D36:E36"/>
    <mergeCell ref="B21:H21"/>
    <mergeCell ref="G24:H24"/>
    <mergeCell ref="B2:H2"/>
    <mergeCell ref="B3:H3"/>
    <mergeCell ref="B7:H7"/>
    <mergeCell ref="B6:H6"/>
    <mergeCell ref="B5:H5"/>
    <mergeCell ref="B4:H4"/>
  </mergeCells>
  <phoneticPr fontId="0" type="noConversion"/>
  <dataValidations count="1">
    <dataValidation type="whole" operator="greaterThanOrEqual" allowBlank="1" showInputMessage="1" showErrorMessage="1" sqref="C34" xr:uid="{00000000-0002-0000-0200-000000000000}">
      <formula1>2</formula1>
    </dataValidation>
  </dataValidations>
  <pageMargins left="0.75" right="0.75" top="1" bottom="1" header="0.5" footer="0.5"/>
  <pageSetup scale="54" orientation="portrait" r:id="rId1"/>
  <headerFooter alignWithMargins="0">
    <oddHeader>&amp;L&amp;"Georgia,Bold Italic"DRAFT&amp;C&amp;"Georgia,Bold"Chronic Disease Self-Management Cost Calculator&amp;R&amp;"Georgia,Bold Italic"&amp;D</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36" r:id="rId4" name="Spinner 16">
              <controlPr defaultSize="0" autoPict="0" macro="[0]!Spinner16_Change">
                <anchor moveWithCells="1" sizeWithCells="1">
                  <from>
                    <xdr:col>3</xdr:col>
                    <xdr:colOff>9525</xdr:colOff>
                    <xdr:row>33</xdr:row>
                    <xdr:rowOff>9525</xdr:rowOff>
                  </from>
                  <to>
                    <xdr:col>3</xdr:col>
                    <xdr:colOff>219075</xdr:colOff>
                    <xdr:row>33</xdr:row>
                    <xdr:rowOff>238125</xdr:rowOff>
                  </to>
                </anchor>
              </controlPr>
            </control>
          </mc:Choice>
        </mc:AlternateContent>
        <mc:AlternateContent xmlns:mc="http://schemas.openxmlformats.org/markup-compatibility/2006">
          <mc:Choice Requires="x14">
            <control shapeId="5166" r:id="rId5" name="Option Button 46">
              <controlPr defaultSize="0" autoFill="0" autoLine="0" autoPict="0" macro="[0]!data_element_vary">
                <anchor moveWithCells="1">
                  <from>
                    <xdr:col>1</xdr:col>
                    <xdr:colOff>647700</xdr:colOff>
                    <xdr:row>29</xdr:row>
                    <xdr:rowOff>190500</xdr:rowOff>
                  </from>
                  <to>
                    <xdr:col>2</xdr:col>
                    <xdr:colOff>857250</xdr:colOff>
                    <xdr:row>30</xdr:row>
                    <xdr:rowOff>180975</xdr:rowOff>
                  </to>
                </anchor>
              </controlPr>
            </control>
          </mc:Choice>
        </mc:AlternateContent>
        <mc:AlternateContent xmlns:mc="http://schemas.openxmlformats.org/markup-compatibility/2006">
          <mc:Choice Requires="x14">
            <control shapeId="5167" r:id="rId6" name="Option Button 47">
              <controlPr defaultSize="0" autoFill="0" autoLine="0" autoPict="0" macro="[0]!data_element_vary">
                <anchor moveWithCells="1">
                  <from>
                    <xdr:col>1</xdr:col>
                    <xdr:colOff>647700</xdr:colOff>
                    <xdr:row>30</xdr:row>
                    <xdr:rowOff>152400</xdr:rowOff>
                  </from>
                  <to>
                    <xdr:col>2</xdr:col>
                    <xdr:colOff>504825</xdr:colOff>
                    <xdr:row>31</xdr:row>
                    <xdr:rowOff>142875</xdr:rowOff>
                  </to>
                </anchor>
              </controlPr>
            </control>
          </mc:Choice>
        </mc:AlternateContent>
        <mc:AlternateContent xmlns:mc="http://schemas.openxmlformats.org/markup-compatibility/2006">
          <mc:Choice Requires="x14">
            <control shapeId="5168" r:id="rId7" name="Group Box 48">
              <controlPr defaultSize="0" autoFill="0" autoPict="0">
                <anchor moveWithCells="1">
                  <from>
                    <xdr:col>1</xdr:col>
                    <xdr:colOff>228600</xdr:colOff>
                    <xdr:row>29</xdr:row>
                    <xdr:rowOff>104775</xdr:rowOff>
                  </from>
                  <to>
                    <xdr:col>7</xdr:col>
                    <xdr:colOff>238125</xdr:colOff>
                    <xdr:row>32</xdr:row>
                    <xdr:rowOff>114300</xdr:rowOff>
                  </to>
                </anchor>
              </controlPr>
            </control>
          </mc:Choice>
        </mc:AlternateContent>
        <mc:AlternateContent xmlns:mc="http://schemas.openxmlformats.org/markup-compatibility/2006">
          <mc:Choice Requires="x14">
            <control shapeId="5177" r:id="rId8" name="Option Button 57">
              <controlPr defaultSize="0" autoFill="0" autoLine="0" autoPict="0" macro="[0]!data_element_vary">
                <anchor moveWithCells="1">
                  <from>
                    <xdr:col>1</xdr:col>
                    <xdr:colOff>647700</xdr:colOff>
                    <xdr:row>31</xdr:row>
                    <xdr:rowOff>123825</xdr:rowOff>
                  </from>
                  <to>
                    <xdr:col>2</xdr:col>
                    <xdr:colOff>457200</xdr:colOff>
                    <xdr:row>32</xdr:row>
                    <xdr:rowOff>28575</xdr:rowOff>
                  </to>
                </anchor>
              </controlPr>
            </control>
          </mc:Choice>
        </mc:AlternateContent>
        <mc:AlternateContent xmlns:mc="http://schemas.openxmlformats.org/markup-compatibility/2006">
          <mc:Choice Requires="x14">
            <control shapeId="5224" r:id="rId9" name="Option Button 104">
              <controlPr defaultSize="0" autoFill="0" autoLine="0" autoPict="0" macro="[0]!data_element_vary_cert">
                <anchor moveWithCells="1">
                  <from>
                    <xdr:col>1</xdr:col>
                    <xdr:colOff>647700</xdr:colOff>
                    <xdr:row>68</xdr:row>
                    <xdr:rowOff>161925</xdr:rowOff>
                  </from>
                  <to>
                    <xdr:col>2</xdr:col>
                    <xdr:colOff>857250</xdr:colOff>
                    <xdr:row>68</xdr:row>
                    <xdr:rowOff>381000</xdr:rowOff>
                  </to>
                </anchor>
              </controlPr>
            </control>
          </mc:Choice>
        </mc:AlternateContent>
        <mc:AlternateContent xmlns:mc="http://schemas.openxmlformats.org/markup-compatibility/2006">
          <mc:Choice Requires="x14">
            <control shapeId="5225" r:id="rId10" name="Option Button 105">
              <controlPr defaultSize="0" autoFill="0" autoLine="0" autoPict="0" macro="[0]!data_element_vary_cert">
                <anchor moveWithCells="1">
                  <from>
                    <xdr:col>1</xdr:col>
                    <xdr:colOff>647700</xdr:colOff>
                    <xdr:row>68</xdr:row>
                    <xdr:rowOff>352425</xdr:rowOff>
                  </from>
                  <to>
                    <xdr:col>3</xdr:col>
                    <xdr:colOff>228600</xdr:colOff>
                    <xdr:row>68</xdr:row>
                    <xdr:rowOff>571500</xdr:rowOff>
                  </to>
                </anchor>
              </controlPr>
            </control>
          </mc:Choice>
        </mc:AlternateContent>
        <mc:AlternateContent xmlns:mc="http://schemas.openxmlformats.org/markup-compatibility/2006">
          <mc:Choice Requires="x14">
            <control shapeId="5226" r:id="rId11" name="Group Box 106">
              <controlPr defaultSize="0" autoFill="0" autoPict="0">
                <anchor moveWithCells="1">
                  <from>
                    <xdr:col>1</xdr:col>
                    <xdr:colOff>228600</xdr:colOff>
                    <xdr:row>68</xdr:row>
                    <xdr:rowOff>76200</xdr:rowOff>
                  </from>
                  <to>
                    <xdr:col>7</xdr:col>
                    <xdr:colOff>238125</xdr:colOff>
                    <xdr:row>68</xdr:row>
                    <xdr:rowOff>847725</xdr:rowOff>
                  </to>
                </anchor>
              </controlPr>
            </control>
          </mc:Choice>
        </mc:AlternateContent>
        <mc:AlternateContent xmlns:mc="http://schemas.openxmlformats.org/markup-compatibility/2006">
          <mc:Choice Requires="x14">
            <control shapeId="5227" r:id="rId12" name="Option Button 107">
              <controlPr defaultSize="0" autoFill="0" autoLine="0" autoPict="0" macro="[0]!data_element_vary_cert">
                <anchor moveWithCells="1">
                  <from>
                    <xdr:col>1</xdr:col>
                    <xdr:colOff>647700</xdr:colOff>
                    <xdr:row>68</xdr:row>
                    <xdr:rowOff>542925</xdr:rowOff>
                  </from>
                  <to>
                    <xdr:col>3</xdr:col>
                    <xdr:colOff>266700</xdr:colOff>
                    <xdr:row>68</xdr:row>
                    <xdr:rowOff>771525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18"/>
  </sheetPr>
  <dimension ref="A1:T47"/>
  <sheetViews>
    <sheetView showGridLines="0" tabSelected="1" topLeftCell="A12" workbookViewId="0">
      <selection activeCell="A40" sqref="A40:G40"/>
    </sheetView>
  </sheetViews>
  <sheetFormatPr defaultRowHeight="12" x14ac:dyDescent="0.2"/>
  <cols>
    <col min="1" max="1" width="28" customWidth="1"/>
    <col min="2" max="2" width="13.28515625" bestFit="1" customWidth="1"/>
    <col min="3" max="3" width="0.85546875" customWidth="1"/>
    <col min="4" max="4" width="12.140625" customWidth="1"/>
    <col min="5" max="5" width="0.85546875" customWidth="1"/>
    <col min="6" max="6" width="10" bestFit="1" customWidth="1"/>
    <col min="7" max="7" width="12.28515625" bestFit="1" customWidth="1"/>
    <col min="8" max="8" width="2.28515625" customWidth="1"/>
    <col min="9" max="9" width="28" customWidth="1"/>
    <col min="10" max="10" width="13.28515625" bestFit="1" customWidth="1"/>
    <col min="11" max="11" width="0.85546875" customWidth="1"/>
    <col min="12" max="12" width="12.140625" customWidth="1"/>
    <col min="13" max="13" width="0.85546875" customWidth="1"/>
    <col min="14" max="14" width="6.28515625" bestFit="1" customWidth="1"/>
    <col min="15" max="15" width="12.140625" bestFit="1" customWidth="1"/>
    <col min="18" max="18" width="6.28515625" customWidth="1"/>
  </cols>
  <sheetData>
    <row r="1" spans="1:15" s="321" customFormat="1" ht="24.75" customHeight="1" x14ac:dyDescent="0.2">
      <c r="A1" s="319" t="s">
        <v>27</v>
      </c>
      <c r="B1" s="320"/>
      <c r="C1" s="320"/>
      <c r="D1" s="320"/>
      <c r="E1" s="320"/>
      <c r="F1" s="320"/>
      <c r="G1" s="320"/>
      <c r="H1" s="402" t="s">
        <v>113</v>
      </c>
      <c r="I1" s="319" t="s">
        <v>112</v>
      </c>
      <c r="J1" s="320"/>
      <c r="K1" s="320"/>
      <c r="L1" s="320"/>
      <c r="M1" s="320"/>
      <c r="N1" s="320"/>
      <c r="O1" s="320"/>
    </row>
    <row r="2" spans="1:15" s="326" customFormat="1" ht="24.75" customHeight="1" x14ac:dyDescent="0.2">
      <c r="A2" s="327" t="s">
        <v>215</v>
      </c>
      <c r="B2" s="325"/>
      <c r="C2" s="325"/>
      <c r="D2" s="330">
        <f>Welcome!C45</f>
        <v>0</v>
      </c>
      <c r="E2" s="328" t="s">
        <v>212</v>
      </c>
      <c r="F2" s="330">
        <f>Welcome!E45</f>
        <v>0</v>
      </c>
      <c r="G2" s="325"/>
      <c r="H2" s="402"/>
      <c r="I2" s="324"/>
      <c r="J2" s="325"/>
      <c r="K2" s="325"/>
      <c r="L2" s="325"/>
      <c r="M2" s="325"/>
      <c r="N2" s="325"/>
      <c r="O2" s="325"/>
    </row>
    <row r="3" spans="1:15" x14ac:dyDescent="0.2">
      <c r="A3" s="401"/>
      <c r="B3" s="401"/>
      <c r="C3" s="401"/>
      <c r="D3" s="401"/>
      <c r="E3" s="401"/>
      <c r="F3" s="401"/>
      <c r="G3" s="401"/>
      <c r="H3" s="403"/>
      <c r="I3" s="401" t="str">
        <f>IF(Training!E31=1,"The scenario below is based on training "&amp;Training!C34&amp;" workshop leaders.",IF(Training!E31=2,"The scenario below is based on reaching "&amp;Training!C34&amp;" CDSMP Workshop participants.","The scenario below is based on a cost per participant of $"&amp;Training!C34&amp;"."))</f>
        <v>The scenario below is based on training 2 workshop leaders.</v>
      </c>
      <c r="J3" s="401"/>
      <c r="K3" s="401"/>
      <c r="L3" s="401"/>
      <c r="M3" s="401"/>
      <c r="N3" s="401"/>
      <c r="O3" s="401"/>
    </row>
    <row r="4" spans="1:15" ht="24" x14ac:dyDescent="0.2">
      <c r="A4" s="7"/>
      <c r="B4" s="15" t="s">
        <v>30</v>
      </c>
      <c r="C4" s="28"/>
      <c r="D4" s="15" t="s">
        <v>63</v>
      </c>
      <c r="E4" s="28"/>
      <c r="F4" s="35" t="s">
        <v>25</v>
      </c>
      <c r="G4" s="15" t="s">
        <v>29</v>
      </c>
      <c r="H4" s="403"/>
      <c r="I4" s="7"/>
      <c r="J4" s="15" t="s">
        <v>30</v>
      </c>
      <c r="K4" s="28"/>
      <c r="L4" s="15" t="s">
        <v>63</v>
      </c>
      <c r="M4" s="28"/>
      <c r="N4" s="35" t="s">
        <v>25</v>
      </c>
      <c r="O4" s="15" t="s">
        <v>29</v>
      </c>
    </row>
    <row r="5" spans="1:15" x14ac:dyDescent="0.2">
      <c r="A5" s="119" t="s">
        <v>85</v>
      </c>
      <c r="B5" s="85"/>
      <c r="C5" s="120"/>
      <c r="D5" s="86"/>
      <c r="E5" s="120"/>
      <c r="F5" s="87"/>
      <c r="G5" s="88"/>
      <c r="H5" s="403"/>
      <c r="I5" s="119" t="s">
        <v>85</v>
      </c>
      <c r="J5" s="85"/>
      <c r="K5" s="120"/>
      <c r="L5" s="86"/>
      <c r="M5" s="120"/>
      <c r="N5" s="87"/>
      <c r="O5" s="88"/>
    </row>
    <row r="6" spans="1:15" ht="24" x14ac:dyDescent="0.2">
      <c r="A6" s="121" t="s">
        <v>134</v>
      </c>
      <c r="B6" s="122">
        <f>'Program Data'!B171</f>
        <v>0</v>
      </c>
      <c r="C6" s="123"/>
      <c r="D6" s="124"/>
      <c r="E6" s="123"/>
      <c r="F6" s="125"/>
      <c r="G6" s="123"/>
      <c r="H6" s="403"/>
      <c r="I6" s="121" t="s">
        <v>134</v>
      </c>
      <c r="J6" s="122">
        <v>500</v>
      </c>
      <c r="K6" s="123"/>
      <c r="L6" s="124"/>
      <c r="M6" s="123"/>
      <c r="N6" s="125"/>
      <c r="O6" s="123"/>
    </row>
    <row r="7" spans="1:15" x14ac:dyDescent="0.2">
      <c r="A7" s="126" t="s">
        <v>22</v>
      </c>
      <c r="B7" s="122">
        <f>'Program Data'!B172</f>
        <v>0</v>
      </c>
      <c r="C7" s="127"/>
      <c r="D7" s="128"/>
      <c r="E7" s="127"/>
      <c r="F7" s="129"/>
      <c r="G7" s="127"/>
      <c r="H7" s="403"/>
      <c r="I7" s="126" t="s">
        <v>22</v>
      </c>
      <c r="J7" s="122">
        <v>500</v>
      </c>
      <c r="K7" s="127"/>
      <c r="L7" s="128"/>
      <c r="M7" s="127"/>
      <c r="N7" s="129"/>
      <c r="O7" s="127"/>
    </row>
    <row r="8" spans="1:15" x14ac:dyDescent="0.2">
      <c r="A8" s="126" t="s">
        <v>108</v>
      </c>
      <c r="B8" s="122">
        <f>'Program Data'!B174</f>
        <v>0</v>
      </c>
      <c r="C8" s="127"/>
      <c r="D8" s="128"/>
      <c r="E8" s="127"/>
      <c r="F8" s="129"/>
      <c r="G8" s="127"/>
      <c r="H8" s="403"/>
      <c r="I8" s="126" t="s">
        <v>108</v>
      </c>
      <c r="J8" s="122">
        <f>B8</f>
        <v>0</v>
      </c>
      <c r="K8" s="127"/>
      <c r="L8" s="128"/>
      <c r="M8" s="127"/>
      <c r="N8" s="129"/>
      <c r="O8" s="127"/>
    </row>
    <row r="9" spans="1:15" x14ac:dyDescent="0.2">
      <c r="A9" s="126" t="s">
        <v>44</v>
      </c>
      <c r="B9" s="122">
        <f>'Program Data'!B175</f>
        <v>0</v>
      </c>
      <c r="C9" s="127"/>
      <c r="D9" s="128"/>
      <c r="E9" s="127"/>
      <c r="F9" s="129"/>
      <c r="G9" s="127"/>
      <c r="H9" s="403"/>
      <c r="I9" s="126" t="s">
        <v>44</v>
      </c>
      <c r="J9" s="122">
        <f>B9</f>
        <v>0</v>
      </c>
      <c r="K9" s="127"/>
      <c r="L9" s="128"/>
      <c r="M9" s="127"/>
      <c r="N9" s="129"/>
      <c r="O9" s="127"/>
    </row>
    <row r="10" spans="1:15" x14ac:dyDescent="0.2">
      <c r="A10" s="130"/>
      <c r="B10" s="131"/>
      <c r="C10" s="132"/>
      <c r="D10" s="133"/>
      <c r="E10" s="132"/>
      <c r="F10" s="134"/>
      <c r="G10" s="135"/>
      <c r="H10" s="403"/>
      <c r="I10" s="130"/>
      <c r="J10" s="131"/>
      <c r="K10" s="132"/>
      <c r="L10" s="133"/>
      <c r="M10" s="132"/>
      <c r="N10" s="134"/>
      <c r="O10" s="135"/>
    </row>
    <row r="11" spans="1:15" x14ac:dyDescent="0.2">
      <c r="A11" s="136" t="s">
        <v>84</v>
      </c>
      <c r="B11" s="122"/>
      <c r="C11" s="123"/>
      <c r="D11" s="137"/>
      <c r="E11" s="123"/>
      <c r="F11" s="125"/>
      <c r="G11" s="123"/>
      <c r="H11" s="403"/>
      <c r="I11" s="136" t="s">
        <v>84</v>
      </c>
      <c r="J11" s="122"/>
      <c r="K11" s="123"/>
      <c r="L11" s="137"/>
      <c r="M11" s="123"/>
      <c r="N11" s="125"/>
      <c r="O11" s="123"/>
    </row>
    <row r="12" spans="1:15" x14ac:dyDescent="0.2">
      <c r="A12" s="126" t="s">
        <v>14</v>
      </c>
      <c r="B12" s="138"/>
      <c r="C12" s="127"/>
      <c r="D12" s="138"/>
      <c r="E12" s="127"/>
      <c r="F12" s="129"/>
      <c r="G12" s="138"/>
      <c r="H12" s="403"/>
      <c r="I12" s="126" t="s">
        <v>14</v>
      </c>
      <c r="J12" s="138"/>
      <c r="K12" s="127"/>
      <c r="L12" s="138"/>
      <c r="M12" s="127"/>
      <c r="N12" s="129">
        <v>2</v>
      </c>
      <c r="O12" s="138"/>
    </row>
    <row r="13" spans="1:15" x14ac:dyDescent="0.2">
      <c r="A13" s="139" t="s">
        <v>135</v>
      </c>
      <c r="B13" s="122"/>
      <c r="C13" s="123"/>
      <c r="D13" s="138">
        <f>'Program Data'!D179</f>
        <v>0</v>
      </c>
      <c r="E13" s="138"/>
      <c r="F13" s="314">
        <f>'Program Data'!F179</f>
        <v>0</v>
      </c>
      <c r="G13" s="138">
        <f>'Program Data'!H179</f>
        <v>0</v>
      </c>
      <c r="H13" s="403"/>
      <c r="I13" s="139" t="s">
        <v>135</v>
      </c>
      <c r="J13" s="122"/>
      <c r="K13" s="123"/>
      <c r="L13" s="138">
        <f>D13</f>
        <v>0</v>
      </c>
      <c r="M13" s="138"/>
      <c r="N13" s="314">
        <v>2</v>
      </c>
      <c r="O13" s="138">
        <f>L13*N13</f>
        <v>0</v>
      </c>
    </row>
    <row r="14" spans="1:15" x14ac:dyDescent="0.2">
      <c r="A14" s="139" t="s">
        <v>136</v>
      </c>
      <c r="B14" s="122"/>
      <c r="C14" s="123"/>
      <c r="D14" s="138">
        <f>'Program Data'!D180</f>
        <v>0</v>
      </c>
      <c r="E14" s="138"/>
      <c r="F14" s="314">
        <f>'Program Data'!F180</f>
        <v>0</v>
      </c>
      <c r="G14" s="138">
        <f>'Program Data'!H180</f>
        <v>0</v>
      </c>
      <c r="H14" s="403"/>
      <c r="I14" s="139" t="s">
        <v>136</v>
      </c>
      <c r="J14" s="122"/>
      <c r="K14" s="123"/>
      <c r="L14" s="138">
        <f>D14</f>
        <v>0</v>
      </c>
      <c r="M14" s="138"/>
      <c r="N14" s="314">
        <v>2</v>
      </c>
      <c r="O14" s="138">
        <f>L14*N14</f>
        <v>0</v>
      </c>
    </row>
    <row r="15" spans="1:15" x14ac:dyDescent="0.2">
      <c r="A15" s="140" t="s">
        <v>78</v>
      </c>
      <c r="B15" s="122"/>
      <c r="C15" s="123"/>
      <c r="D15" s="137"/>
      <c r="E15" s="123"/>
      <c r="F15" s="313"/>
      <c r="G15" s="123"/>
      <c r="H15" s="403"/>
      <c r="I15" s="140" t="s">
        <v>78</v>
      </c>
      <c r="J15" s="122"/>
      <c r="K15" s="123"/>
      <c r="L15" s="137"/>
      <c r="M15" s="123"/>
      <c r="N15" s="313">
        <v>2</v>
      </c>
      <c r="O15" s="123"/>
    </row>
    <row r="16" spans="1:15" x14ac:dyDescent="0.2">
      <c r="A16" s="141" t="s">
        <v>137</v>
      </c>
      <c r="B16" s="122"/>
      <c r="C16" s="123"/>
      <c r="D16" s="138">
        <f>'Program Data'!D182</f>
        <v>0</v>
      </c>
      <c r="E16" s="138"/>
      <c r="F16" s="314">
        <f>'Program Data'!F182</f>
        <v>0</v>
      </c>
      <c r="G16" s="138">
        <f>'Program Data'!H182</f>
        <v>0</v>
      </c>
      <c r="H16" s="403"/>
      <c r="I16" s="141" t="s">
        <v>137</v>
      </c>
      <c r="J16" s="122"/>
      <c r="K16" s="123"/>
      <c r="L16" s="138">
        <f>D16</f>
        <v>0</v>
      </c>
      <c r="M16" s="138"/>
      <c r="N16" s="314">
        <v>2</v>
      </c>
      <c r="O16" s="138">
        <f>L16*N16</f>
        <v>0</v>
      </c>
    </row>
    <row r="17" spans="1:20" ht="24" x14ac:dyDescent="0.2">
      <c r="A17" s="142" t="s">
        <v>138</v>
      </c>
      <c r="B17" s="138"/>
      <c r="C17" s="127"/>
      <c r="D17" s="138">
        <f>'Program Data'!D183</f>
        <v>0</v>
      </c>
      <c r="E17" s="138"/>
      <c r="F17" s="314">
        <f>'Program Data'!F183</f>
        <v>0</v>
      </c>
      <c r="G17" s="138">
        <f>'Program Data'!H183</f>
        <v>0</v>
      </c>
      <c r="H17" s="403"/>
      <c r="I17" s="142" t="s">
        <v>138</v>
      </c>
      <c r="J17" s="138"/>
      <c r="K17" s="127"/>
      <c r="L17" s="138">
        <f>D17</f>
        <v>0</v>
      </c>
      <c r="M17" s="138"/>
      <c r="N17" s="314">
        <v>1</v>
      </c>
      <c r="O17" s="138">
        <f>L17*N17</f>
        <v>0</v>
      </c>
    </row>
    <row r="18" spans="1:20" ht="24" x14ac:dyDescent="0.2">
      <c r="A18" s="142" t="s">
        <v>139</v>
      </c>
      <c r="B18" s="138"/>
      <c r="C18" s="127"/>
      <c r="D18" s="138">
        <f>'Program Data'!D184</f>
        <v>0</v>
      </c>
      <c r="E18" s="138"/>
      <c r="F18" s="314">
        <f>'Program Data'!F184</f>
        <v>0</v>
      </c>
      <c r="G18" s="138">
        <f>'Program Data'!H184</f>
        <v>0</v>
      </c>
      <c r="H18" s="403"/>
      <c r="I18" s="142" t="s">
        <v>139</v>
      </c>
      <c r="J18" s="138"/>
      <c r="K18" s="127"/>
      <c r="L18" s="138">
        <f>D18</f>
        <v>0</v>
      </c>
      <c r="M18" s="138"/>
      <c r="N18" s="314">
        <v>1</v>
      </c>
      <c r="O18" s="138">
        <f>L18*N18</f>
        <v>0</v>
      </c>
      <c r="Q18" s="55"/>
      <c r="R18" s="55"/>
      <c r="S18" s="55"/>
      <c r="T18" s="55"/>
    </row>
    <row r="19" spans="1:20" x14ac:dyDescent="0.2">
      <c r="A19" s="142" t="s">
        <v>140</v>
      </c>
      <c r="B19" s="138"/>
      <c r="C19" s="127"/>
      <c r="D19" s="138">
        <f>'Program Data'!D185</f>
        <v>0</v>
      </c>
      <c r="E19" s="138"/>
      <c r="F19" s="314">
        <f>'Program Data'!F185</f>
        <v>0</v>
      </c>
      <c r="G19" s="138">
        <f>'Program Data'!H185</f>
        <v>0</v>
      </c>
      <c r="H19" s="403"/>
      <c r="I19" s="142" t="s">
        <v>140</v>
      </c>
      <c r="J19" s="138"/>
      <c r="K19" s="127"/>
      <c r="L19" s="138">
        <f>D19</f>
        <v>0</v>
      </c>
      <c r="M19" s="138"/>
      <c r="N19" s="314">
        <v>1</v>
      </c>
      <c r="O19" s="138">
        <f>L19*N19</f>
        <v>0</v>
      </c>
      <c r="Q19" s="8"/>
      <c r="R19" s="2"/>
      <c r="S19" s="56"/>
      <c r="T19" s="8"/>
    </row>
    <row r="20" spans="1:20" x14ac:dyDescent="0.2">
      <c r="A20" s="140" t="s">
        <v>54</v>
      </c>
      <c r="B20" s="122"/>
      <c r="C20" s="123"/>
      <c r="D20" s="122"/>
      <c r="E20" s="123"/>
      <c r="F20" s="313"/>
      <c r="G20" s="122"/>
      <c r="H20" s="403"/>
      <c r="I20" s="140" t="s">
        <v>54</v>
      </c>
      <c r="J20" s="122"/>
      <c r="K20" s="123"/>
      <c r="L20" s="122"/>
      <c r="M20" s="123"/>
      <c r="N20" s="314"/>
      <c r="O20" s="138"/>
      <c r="Q20" s="8"/>
      <c r="R20" s="2"/>
      <c r="S20" s="56"/>
      <c r="T20" s="8"/>
    </row>
    <row r="21" spans="1:20" x14ac:dyDescent="0.2">
      <c r="A21" s="141" t="s">
        <v>225</v>
      </c>
      <c r="B21" s="122"/>
      <c r="C21" s="123"/>
      <c r="D21" s="138">
        <f>'Program Data'!D187</f>
        <v>0</v>
      </c>
      <c r="E21" s="138"/>
      <c r="F21" s="314">
        <f>'Program Data'!F187</f>
        <v>0</v>
      </c>
      <c r="G21" s="138">
        <f>'Program Data'!H187</f>
        <v>0</v>
      </c>
      <c r="H21" s="403"/>
      <c r="I21" s="143"/>
      <c r="J21" s="122"/>
      <c r="K21" s="123"/>
      <c r="L21" s="317"/>
      <c r="M21" s="317"/>
      <c r="N21" s="317"/>
      <c r="O21" s="317"/>
      <c r="Q21" s="8"/>
      <c r="R21" s="2"/>
      <c r="S21" s="56"/>
      <c r="T21" s="8"/>
    </row>
    <row r="22" spans="1:20" x14ac:dyDescent="0.2">
      <c r="A22" s="141" t="s">
        <v>86</v>
      </c>
      <c r="B22" s="122"/>
      <c r="C22" s="123"/>
      <c r="D22" s="122"/>
      <c r="E22" s="123"/>
      <c r="F22" s="313"/>
      <c r="G22" s="122"/>
      <c r="H22" s="403"/>
      <c r="I22" s="143"/>
      <c r="J22" s="122"/>
      <c r="K22" s="123"/>
      <c r="L22" s="138"/>
      <c r="M22" s="138"/>
      <c r="N22" s="138"/>
      <c r="O22" s="138"/>
      <c r="Q22" s="8"/>
      <c r="R22" s="2"/>
      <c r="S22" s="56"/>
      <c r="T22" s="8"/>
    </row>
    <row r="23" spans="1:20" x14ac:dyDescent="0.2">
      <c r="A23" s="143" t="s">
        <v>182</v>
      </c>
      <c r="B23" s="122"/>
      <c r="C23" s="123"/>
      <c r="D23" s="138">
        <f>'Program Data'!D189</f>
        <v>0</v>
      </c>
      <c r="E23" s="138"/>
      <c r="F23" s="314">
        <f>'Program Data'!F189</f>
        <v>0</v>
      </c>
      <c r="G23" s="138">
        <f>'Program Data'!H189</f>
        <v>0</v>
      </c>
      <c r="H23" s="403"/>
      <c r="I23" s="143"/>
      <c r="J23" s="122"/>
      <c r="K23" s="123"/>
      <c r="L23" s="138"/>
      <c r="M23" s="138"/>
      <c r="N23" s="138"/>
      <c r="O23" s="138"/>
      <c r="Q23" s="8"/>
      <c r="R23" s="2"/>
      <c r="S23" s="56"/>
      <c r="T23" s="8"/>
    </row>
    <row r="24" spans="1:20" x14ac:dyDescent="0.2">
      <c r="A24" s="143" t="s">
        <v>181</v>
      </c>
      <c r="B24" s="122"/>
      <c r="C24" s="123"/>
      <c r="D24" s="138">
        <f>'Program Data'!D190</f>
        <v>0</v>
      </c>
      <c r="E24" s="138"/>
      <c r="F24" s="314">
        <f>'Program Data'!F190</f>
        <v>0</v>
      </c>
      <c r="G24" s="138">
        <f>'Program Data'!H190</f>
        <v>0</v>
      </c>
      <c r="H24" s="403"/>
      <c r="I24" s="143"/>
      <c r="J24" s="122"/>
      <c r="K24" s="123"/>
      <c r="L24" s="138"/>
      <c r="M24" s="138"/>
      <c r="N24" s="138"/>
      <c r="O24" s="138"/>
      <c r="Q24" s="8"/>
      <c r="R24" s="2"/>
      <c r="S24" s="56"/>
      <c r="T24" s="8"/>
    </row>
    <row r="25" spans="1:20" x14ac:dyDescent="0.2">
      <c r="A25" s="143" t="s">
        <v>141</v>
      </c>
      <c r="B25" s="122"/>
      <c r="C25" s="123"/>
      <c r="D25" s="138">
        <f>'Program Data'!D191</f>
        <v>0</v>
      </c>
      <c r="E25" s="138"/>
      <c r="F25" s="314">
        <f>'Program Data'!F191</f>
        <v>0</v>
      </c>
      <c r="G25" s="138">
        <f>'Program Data'!H191</f>
        <v>0</v>
      </c>
      <c r="H25" s="403"/>
      <c r="I25" s="143"/>
      <c r="J25" s="122"/>
      <c r="K25" s="123"/>
      <c r="L25" s="138"/>
      <c r="M25" s="138"/>
      <c r="N25" s="138"/>
      <c r="O25" s="138"/>
      <c r="Q25" s="8"/>
      <c r="R25" s="2"/>
      <c r="S25" s="56"/>
      <c r="T25" s="8"/>
    </row>
    <row r="26" spans="1:20" x14ac:dyDescent="0.2">
      <c r="A26" s="143" t="s">
        <v>175</v>
      </c>
      <c r="B26" s="122"/>
      <c r="C26" s="123"/>
      <c r="D26" s="138">
        <f>'Program Data'!D192</f>
        <v>0</v>
      </c>
      <c r="E26" s="138"/>
      <c r="F26" s="314">
        <f>'Program Data'!F192</f>
        <v>0</v>
      </c>
      <c r="G26" s="138">
        <f>'Program Data'!H192</f>
        <v>0</v>
      </c>
      <c r="H26" s="403"/>
      <c r="I26" s="143"/>
      <c r="J26" s="122"/>
      <c r="K26" s="123"/>
      <c r="L26" s="138"/>
      <c r="M26" s="138"/>
      <c r="N26" s="138"/>
      <c r="O26" s="138"/>
      <c r="Q26" s="8"/>
      <c r="R26" s="2"/>
      <c r="S26" s="56"/>
      <c r="T26" s="8"/>
    </row>
    <row r="27" spans="1:20" x14ac:dyDescent="0.2">
      <c r="A27" s="10"/>
      <c r="B27" s="8"/>
      <c r="C27" s="1"/>
      <c r="D27" s="9"/>
      <c r="E27" s="1"/>
      <c r="F27" s="4"/>
      <c r="G27" s="4"/>
      <c r="H27" s="403"/>
      <c r="I27" s="10"/>
      <c r="J27" s="8"/>
      <c r="K27" s="1"/>
      <c r="L27" s="9"/>
      <c r="M27" s="1"/>
      <c r="N27" s="4"/>
      <c r="O27" s="4"/>
      <c r="Q27" s="55"/>
      <c r="R27" s="55"/>
      <c r="S27" s="55"/>
      <c r="T27" s="55"/>
    </row>
    <row r="28" spans="1:20" ht="15" x14ac:dyDescent="0.2">
      <c r="A28" s="41" t="s">
        <v>23</v>
      </c>
      <c r="B28" s="57">
        <f>SUM(B6:B9)</f>
        <v>0</v>
      </c>
      <c r="C28" s="1"/>
      <c r="D28" s="13"/>
      <c r="E28" s="1"/>
      <c r="F28" s="12"/>
      <c r="G28" s="12"/>
      <c r="H28" s="403"/>
      <c r="I28" s="41" t="s">
        <v>23</v>
      </c>
      <c r="J28" s="57">
        <f>SUM(J6:J9)</f>
        <v>1000</v>
      </c>
      <c r="K28" s="1"/>
      <c r="L28" s="13"/>
      <c r="M28" s="1"/>
      <c r="N28" s="12"/>
      <c r="O28" s="12"/>
    </row>
    <row r="29" spans="1:20" x14ac:dyDescent="0.2">
      <c r="A29" s="10"/>
      <c r="B29" s="14"/>
      <c r="C29" s="1"/>
      <c r="D29" s="13"/>
      <c r="E29" s="1"/>
      <c r="F29" s="12"/>
      <c r="G29" s="12"/>
      <c r="H29" s="403"/>
      <c r="I29" s="10"/>
      <c r="J29" s="14"/>
      <c r="K29" s="1"/>
      <c r="L29" s="13"/>
      <c r="M29" s="1"/>
      <c r="N29" s="12"/>
      <c r="O29" s="12"/>
    </row>
    <row r="30" spans="1:20" ht="15" x14ac:dyDescent="0.2">
      <c r="A30" s="41" t="s">
        <v>24</v>
      </c>
      <c r="B30" s="42"/>
      <c r="C30" s="42"/>
      <c r="D30" s="42"/>
      <c r="E30" s="42"/>
      <c r="F30" s="42"/>
      <c r="G30" s="57">
        <f>SUM(G13:G26)</f>
        <v>0</v>
      </c>
      <c r="H30" s="403"/>
      <c r="I30" s="41" t="s">
        <v>24</v>
      </c>
      <c r="J30" s="42"/>
      <c r="K30" s="42"/>
      <c r="L30" s="42"/>
      <c r="M30" s="42"/>
      <c r="N30" s="42"/>
      <c r="O30" s="57">
        <f>SUM(O13:O22)</f>
        <v>0</v>
      </c>
    </row>
    <row r="31" spans="1:20" x14ac:dyDescent="0.2">
      <c r="A31" s="11"/>
      <c r="B31" s="14"/>
      <c r="C31" s="1"/>
      <c r="D31" s="13"/>
      <c r="E31" s="1"/>
      <c r="F31" s="12"/>
      <c r="G31" s="12"/>
      <c r="H31" s="403"/>
      <c r="I31" s="11"/>
      <c r="J31" s="14"/>
      <c r="K31" s="1"/>
      <c r="L31" s="13"/>
      <c r="M31" s="1"/>
      <c r="N31" s="12"/>
      <c r="O31" s="12"/>
    </row>
    <row r="32" spans="1:20" ht="15.75" x14ac:dyDescent="0.2">
      <c r="A32" s="20" t="s">
        <v>17</v>
      </c>
      <c r="B32" s="58">
        <f>SUM(G30,B28)</f>
        <v>0</v>
      </c>
      <c r="H32" s="403"/>
      <c r="I32" s="20" t="s">
        <v>17</v>
      </c>
      <c r="J32" s="58">
        <f>SUM(O30,J28)</f>
        <v>1000</v>
      </c>
    </row>
    <row r="33" spans="1:15" x14ac:dyDescent="0.2">
      <c r="A33" s="4"/>
      <c r="B33" s="4"/>
      <c r="C33" s="1"/>
      <c r="D33" s="4"/>
      <c r="E33" s="4"/>
      <c r="F33" s="4"/>
      <c r="G33" s="4"/>
      <c r="H33" s="403"/>
      <c r="I33" s="4"/>
      <c r="J33" s="4"/>
      <c r="K33" s="1"/>
      <c r="L33" s="4"/>
      <c r="M33" s="4"/>
      <c r="N33" s="4"/>
      <c r="O33" s="17"/>
    </row>
    <row r="34" spans="1:15" ht="15.75" x14ac:dyDescent="0.2">
      <c r="A34" s="3" t="s">
        <v>26</v>
      </c>
      <c r="B34" s="18">
        <f>'Program Data'!B200</f>
        <v>0</v>
      </c>
      <c r="C34" s="1"/>
      <c r="D34" s="22"/>
      <c r="E34" s="4"/>
      <c r="F34" s="4"/>
      <c r="G34" s="4"/>
      <c r="H34" s="403"/>
      <c r="I34" s="3" t="s">
        <v>26</v>
      </c>
      <c r="J34" s="18">
        <f>Training!C51</f>
        <v>13.888888888888889</v>
      </c>
      <c r="K34" s="1"/>
      <c r="L34" s="22"/>
      <c r="M34" s="4"/>
      <c r="N34" s="4"/>
      <c r="O34" s="4"/>
    </row>
    <row r="35" spans="1:15" ht="15.75" x14ac:dyDescent="0.2">
      <c r="A35" s="3" t="s">
        <v>111</v>
      </c>
      <c r="B35" s="18">
        <f>'Program Data'!B201</f>
        <v>0</v>
      </c>
      <c r="C35" s="1"/>
      <c r="D35" s="22"/>
      <c r="E35" s="4"/>
      <c r="F35" s="4"/>
      <c r="G35" s="4"/>
      <c r="H35" s="403"/>
      <c r="I35" s="3" t="s">
        <v>111</v>
      </c>
      <c r="J35" s="18">
        <f>Training!C53</f>
        <v>15.4320987654321</v>
      </c>
      <c r="K35" s="1"/>
      <c r="L35" s="22"/>
      <c r="M35" s="4"/>
      <c r="N35" s="4"/>
      <c r="O35" s="4"/>
    </row>
    <row r="36" spans="1:15" ht="15.75" x14ac:dyDescent="0.2">
      <c r="A36" s="3" t="s">
        <v>21</v>
      </c>
      <c r="B36" s="18">
        <f>'Program Data'!B202</f>
        <v>0</v>
      </c>
      <c r="C36" s="1"/>
      <c r="D36" s="22"/>
      <c r="E36" s="4"/>
      <c r="F36" s="4"/>
      <c r="G36" s="4"/>
      <c r="H36" s="403"/>
      <c r="I36" s="3" t="s">
        <v>21</v>
      </c>
      <c r="J36" s="18">
        <f>Training!C49/Training!C40</f>
        <v>250</v>
      </c>
      <c r="K36" s="1"/>
      <c r="L36" s="22"/>
      <c r="M36" s="4"/>
      <c r="N36" s="4"/>
      <c r="O36" s="4"/>
    </row>
    <row r="37" spans="1:15" x14ac:dyDescent="0.2">
      <c r="H37" s="403"/>
    </row>
    <row r="38" spans="1:15" ht="15.75" x14ac:dyDescent="0.2">
      <c r="A38" s="5" t="s">
        <v>122</v>
      </c>
      <c r="D38" s="47">
        <f>'Program Data'!B204</f>
        <v>0</v>
      </c>
      <c r="H38" s="43"/>
    </row>
    <row r="39" spans="1:15" x14ac:dyDescent="0.2">
      <c r="A39" s="404"/>
      <c r="B39" s="404"/>
      <c r="C39" s="404"/>
      <c r="D39" s="404"/>
      <c r="E39" s="404"/>
      <c r="F39" s="404"/>
      <c r="G39" s="404"/>
      <c r="H39" s="404"/>
      <c r="I39" s="404"/>
      <c r="J39" s="404"/>
      <c r="K39" s="404"/>
      <c r="L39" s="404"/>
      <c r="M39" s="404"/>
      <c r="N39" s="404"/>
      <c r="O39" s="404"/>
    </row>
    <row r="40" spans="1:15" s="45" customFormat="1" x14ac:dyDescent="0.2">
      <c r="A40" s="405" t="s">
        <v>226</v>
      </c>
      <c r="B40" s="405"/>
      <c r="C40" s="405"/>
      <c r="D40" s="405"/>
      <c r="E40" s="405"/>
      <c r="F40" s="405"/>
      <c r="G40" s="405"/>
      <c r="H40" s="44"/>
      <c r="I40" s="405" t="s">
        <v>211</v>
      </c>
      <c r="J40" s="405"/>
      <c r="K40" s="405"/>
      <c r="L40" s="405"/>
      <c r="M40" s="405"/>
      <c r="N40" s="405"/>
      <c r="O40" s="405"/>
    </row>
    <row r="41" spans="1:15" s="45" customFormat="1" ht="59.25" customHeight="1" x14ac:dyDescent="0.2">
      <c r="A41" s="400" t="s">
        <v>226</v>
      </c>
      <c r="B41" s="400"/>
      <c r="C41" s="400"/>
      <c r="D41" s="400"/>
      <c r="E41" s="400"/>
      <c r="F41" s="400"/>
      <c r="G41" s="400"/>
      <c r="H41" s="44"/>
      <c r="I41" s="400" t="s">
        <v>207</v>
      </c>
      <c r="J41" s="400"/>
      <c r="K41" s="400"/>
      <c r="L41" s="400"/>
      <c r="M41" s="400"/>
      <c r="N41" s="400"/>
      <c r="O41" s="400"/>
    </row>
    <row r="42" spans="1:15" s="45" customFormat="1" ht="6.75" customHeight="1" x14ac:dyDescent="0.2">
      <c r="A42" s="44"/>
      <c r="B42" s="44"/>
      <c r="C42" s="44"/>
      <c r="D42" s="44"/>
      <c r="E42" s="44"/>
      <c r="F42" s="44"/>
      <c r="G42" s="44"/>
      <c r="H42" s="44"/>
      <c r="I42" s="44"/>
      <c r="J42" s="44"/>
      <c r="K42" s="44"/>
      <c r="L42" s="44"/>
      <c r="M42" s="44"/>
      <c r="N42" s="44"/>
      <c r="O42" s="44"/>
    </row>
    <row r="43" spans="1:15" s="45" customFormat="1" x14ac:dyDescent="0.2">
      <c r="A43" s="44"/>
      <c r="B43" s="44"/>
      <c r="C43" s="44"/>
      <c r="D43" s="44"/>
      <c r="E43" s="44"/>
      <c r="F43" s="44"/>
      <c r="G43" s="44"/>
      <c r="H43" s="44"/>
      <c r="I43" s="46" t="s">
        <v>116</v>
      </c>
      <c r="J43" s="44"/>
      <c r="K43" s="44"/>
      <c r="L43" s="44"/>
      <c r="M43" s="44"/>
      <c r="N43" s="44"/>
      <c r="O43" s="44"/>
    </row>
    <row r="44" spans="1:15" s="45" customFormat="1" ht="48.75" customHeight="1" x14ac:dyDescent="0.2">
      <c r="A44" s="44"/>
      <c r="B44" s="44"/>
      <c r="C44" s="44"/>
      <c r="D44" s="44"/>
      <c r="E44" s="44"/>
      <c r="F44" s="44"/>
      <c r="G44" s="44"/>
      <c r="H44" s="44"/>
      <c r="I44" s="399" t="str">
        <f>Training!C24&amp;" people per workshop leader training class, each workshop leader trained will facilitate "&amp;Training!C25&amp;" CDSMP workshops, there will be "&amp;Training!C26&amp;" follow-up sessions per workshop leader training, a CDSMP workshop class size of "&amp;Training!C27&amp;", and that "&amp;Training!C28*100&amp;"% of participants will complete the CDSMP training."</f>
        <v>20 people per workshop leader training class, each workshop leader trained will facilitate 2 CDSMP workshops, there will be 0.5 follow-up sessions per workshop leader training, a CDSMP workshop class size of 18, and that 90% of participants will complete the CDSMP training.</v>
      </c>
      <c r="J44" s="399"/>
      <c r="K44" s="399"/>
      <c r="L44" s="399"/>
      <c r="M44" s="399"/>
      <c r="N44" s="399"/>
      <c r="O44" s="399"/>
    </row>
    <row r="45" spans="1:15" s="45" customFormat="1" x14ac:dyDescent="0.2">
      <c r="A45" s="44"/>
      <c r="B45" s="44"/>
      <c r="C45" s="44"/>
      <c r="D45" s="44"/>
      <c r="E45" s="44"/>
      <c r="F45" s="44"/>
      <c r="G45" s="44"/>
      <c r="H45" s="44"/>
      <c r="I45" s="44"/>
      <c r="J45" s="44"/>
      <c r="K45" s="44"/>
      <c r="L45" s="44"/>
      <c r="M45" s="44"/>
      <c r="N45" s="44"/>
      <c r="O45" s="44"/>
    </row>
    <row r="46" spans="1:15" s="45" customFormat="1" x14ac:dyDescent="0.2">
      <c r="A46" s="44"/>
      <c r="B46" s="44"/>
      <c r="C46" s="44"/>
      <c r="D46" s="44"/>
      <c r="E46" s="44"/>
      <c r="F46" s="44"/>
      <c r="G46" s="44"/>
      <c r="H46" s="44"/>
      <c r="I46" s="44"/>
      <c r="J46" s="44"/>
      <c r="K46" s="44"/>
      <c r="L46" s="44"/>
      <c r="M46" s="44"/>
      <c r="N46" s="44"/>
      <c r="O46" s="44"/>
    </row>
    <row r="47" spans="1:15" s="45" customFormat="1" x14ac:dyDescent="0.2"/>
  </sheetData>
  <mergeCells count="9">
    <mergeCell ref="I44:O44"/>
    <mergeCell ref="I41:O41"/>
    <mergeCell ref="A41:G41"/>
    <mergeCell ref="A3:G3"/>
    <mergeCell ref="I3:O3"/>
    <mergeCell ref="H1:H37"/>
    <mergeCell ref="A39:O39"/>
    <mergeCell ref="A40:G40"/>
    <mergeCell ref="I40:O40"/>
  </mergeCells>
  <phoneticPr fontId="2" type="noConversion"/>
  <pageMargins left="0.75" right="0.75" top="1" bottom="1" header="0.5" footer="0.5"/>
  <pageSetup scale="66" orientation="portrait" horizontalDpi="200" verticalDpi="200" r:id="rId1"/>
  <headerFooter alignWithMargins="0">
    <oddHeader>&amp;L&amp;"Georgia,Bold Italic"DRAFT&amp;C&amp;"Georgia,Bold"Chronic Disease Self-Management Cost Calculator&amp;R&amp;"Georgia,Bold Italic"&amp;D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C4"/>
  <sheetViews>
    <sheetView workbookViewId="0">
      <selection activeCell="C4" sqref="C4"/>
    </sheetView>
  </sheetViews>
  <sheetFormatPr defaultRowHeight="12" x14ac:dyDescent="0.2"/>
  <sheetData>
    <row r="1" spans="1:3" x14ac:dyDescent="0.2">
      <c r="A1" t="s">
        <v>120</v>
      </c>
      <c r="B1" t="s">
        <v>198</v>
      </c>
      <c r="C1" t="s">
        <v>203</v>
      </c>
    </row>
    <row r="2" spans="1:3" x14ac:dyDescent="0.2">
      <c r="A2" t="s">
        <v>179</v>
      </c>
      <c r="B2" t="s">
        <v>199</v>
      </c>
      <c r="C2" t="s">
        <v>205</v>
      </c>
    </row>
    <row r="3" spans="1:3" x14ac:dyDescent="0.2">
      <c r="A3" t="s">
        <v>180</v>
      </c>
      <c r="C3" t="s">
        <v>206</v>
      </c>
    </row>
    <row r="4" spans="1:3" x14ac:dyDescent="0.2">
      <c r="C4" t="s">
        <v>204</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Welcome</vt:lpstr>
      <vt:lpstr>Program Data</vt:lpstr>
      <vt:lpstr>Training</vt:lpstr>
      <vt:lpstr>Summary</vt:lpstr>
      <vt:lpstr>Sheet1</vt:lpstr>
      <vt:lpstr>contr</vt:lpstr>
      <vt:lpstr>'Program Data'!Print_Area</vt:lpstr>
      <vt:lpstr>Summary!Print_Area</vt:lpstr>
      <vt:lpstr>Training!Print_Area</vt:lpstr>
      <vt:lpstr>Welcome!Print_Area</vt:lpstr>
      <vt:lpstr>time</vt:lpstr>
      <vt:lpstr>YN</vt:lpstr>
    </vt:vector>
  </TitlesOfParts>
  <Company>The Lewin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Coughlin</dc:creator>
  <cp:lastModifiedBy>Binod Suwal</cp:lastModifiedBy>
  <cp:lastPrinted>2008-12-24T15:06:25Z</cp:lastPrinted>
  <dcterms:created xsi:type="dcterms:W3CDTF">2008-08-04T17:01:44Z</dcterms:created>
  <dcterms:modified xsi:type="dcterms:W3CDTF">2018-10-11T17:46:02Z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