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mc:AlternateContent xmlns:mc="http://schemas.openxmlformats.org/markup-compatibility/2006">
    <mc:Choice Requires="x15">
      <x15ac:absPath xmlns:x15ac="http://schemas.microsoft.com/office/spreadsheetml/2010/11/ac" url="/Users/michael.leitch/Desktop/Phase 1 Templates/"/>
    </mc:Choice>
  </mc:AlternateContent>
  <xr:revisionPtr revIDLastSave="0" documentId="13_ncr:1_{D0ADB10E-6781-7D4E-81BE-5B5E0B64CC0F}" xr6:coauthVersionLast="47" xr6:coauthVersionMax="47" xr10:uidLastSave="{00000000-0000-0000-0000-000000000000}"/>
  <bookViews>
    <workbookView xWindow="0" yWindow="500" windowWidth="28800" windowHeight="15880" xr2:uid="{00000000-000D-0000-FFFF-FFFF00000000}"/>
  </bookViews>
  <sheets>
    <sheet name="1. Nominal Cost" sheetId="3" r:id="rId1"/>
    <sheet name="2. Cost Over Time" sheetId="2" r:id="rId2"/>
    <sheet name="3. Sensitivity Analysis" sheetId="14" r:id="rId3"/>
    <sheet name="Menus" sheetId="7" r:id="rId4"/>
    <sheet name="Standardized Cost Matrix" sheetId="10" r:id="rId5"/>
    <sheet name="Definitions" sheetId="11" r:id="rId6"/>
    <sheet name="Revisions" sheetId="15"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9" i="14" l="1"/>
  <c r="L47" i="14"/>
  <c r="L43" i="14"/>
  <c r="L36" i="14"/>
  <c r="B140" i="14"/>
  <c r="C140" i="14"/>
  <c r="D140" i="14"/>
  <c r="E140" i="14"/>
  <c r="F140" i="14"/>
  <c r="G140" i="14"/>
  <c r="B141" i="14"/>
  <c r="C141" i="14"/>
  <c r="D141" i="14"/>
  <c r="E141" i="14"/>
  <c r="F141" i="14"/>
  <c r="G141" i="14"/>
  <c r="B142" i="14"/>
  <c r="C142" i="14"/>
  <c r="D142" i="14"/>
  <c r="G142" i="14" s="1"/>
  <c r="E142" i="14"/>
  <c r="F142" i="14"/>
  <c r="B143" i="14"/>
  <c r="C143" i="14"/>
  <c r="D143" i="14"/>
  <c r="G143" i="14" s="1"/>
  <c r="E143" i="14"/>
  <c r="F143" i="14"/>
  <c r="B144" i="14"/>
  <c r="C144" i="14"/>
  <c r="D144" i="14"/>
  <c r="E144" i="14"/>
  <c r="F144" i="14"/>
  <c r="G144" i="14"/>
  <c r="B145" i="14"/>
  <c r="C145" i="14"/>
  <c r="D145" i="14"/>
  <c r="F145" i="14"/>
  <c r="G145" i="14"/>
  <c r="G153" i="14" s="1"/>
  <c r="B146" i="14"/>
  <c r="C146" i="14"/>
  <c r="D146" i="14"/>
  <c r="F146" i="14"/>
  <c r="G146" i="14"/>
  <c r="B147" i="14"/>
  <c r="C147" i="14"/>
  <c r="D147" i="14"/>
  <c r="G147" i="14" s="1"/>
  <c r="F147" i="14"/>
  <c r="B148" i="14"/>
  <c r="C148" i="14"/>
  <c r="D148" i="14"/>
  <c r="E148" i="14"/>
  <c r="F148" i="14"/>
  <c r="G148" i="14"/>
  <c r="B149" i="14"/>
  <c r="C149" i="14"/>
  <c r="D149" i="14"/>
  <c r="F149" i="14"/>
  <c r="G149" i="14"/>
  <c r="B150" i="14"/>
  <c r="C150" i="14"/>
  <c r="D150" i="14"/>
  <c r="F150" i="14"/>
  <c r="G150" i="14"/>
  <c r="B151" i="14"/>
  <c r="C151" i="14"/>
  <c r="D151" i="14"/>
  <c r="G151" i="14" s="1"/>
  <c r="F151" i="14"/>
  <c r="B152" i="14"/>
  <c r="C152" i="14"/>
  <c r="D152" i="14"/>
  <c r="F152" i="14"/>
  <c r="G152" i="14"/>
  <c r="B105" i="14"/>
  <c r="C105" i="14"/>
  <c r="D105" i="14"/>
  <c r="E105" i="14"/>
  <c r="F105" i="14"/>
  <c r="G105" i="14" s="1"/>
  <c r="B106" i="14"/>
  <c r="C106" i="14"/>
  <c r="D106" i="14"/>
  <c r="E106" i="14"/>
  <c r="F106" i="14"/>
  <c r="G106" i="14" s="1"/>
  <c r="B107" i="14"/>
  <c r="C107" i="14"/>
  <c r="D107" i="14"/>
  <c r="E107" i="14"/>
  <c r="F107" i="14"/>
  <c r="G107" i="14" s="1"/>
  <c r="B108" i="14"/>
  <c r="C108" i="14"/>
  <c r="D108" i="14"/>
  <c r="E108" i="14"/>
  <c r="F108" i="14"/>
  <c r="G108" i="14" s="1"/>
  <c r="B109" i="14"/>
  <c r="C109" i="14"/>
  <c r="D109" i="14"/>
  <c r="E109" i="14"/>
  <c r="F109" i="14"/>
  <c r="G109" i="14"/>
  <c r="B110" i="14"/>
  <c r="C110" i="14"/>
  <c r="F110" i="14"/>
  <c r="B111" i="14"/>
  <c r="C111" i="14"/>
  <c r="F111" i="14"/>
  <c r="B112" i="14"/>
  <c r="C112" i="14"/>
  <c r="E112" i="14"/>
  <c r="F112" i="14"/>
  <c r="B113" i="14"/>
  <c r="C113" i="14"/>
  <c r="E113" i="14"/>
  <c r="F113" i="14"/>
  <c r="B114" i="14"/>
  <c r="C114" i="14"/>
  <c r="E114" i="14"/>
  <c r="F114" i="14"/>
  <c r="B115" i="14"/>
  <c r="C115" i="14"/>
  <c r="E115" i="14"/>
  <c r="F115" i="14"/>
  <c r="B116" i="14"/>
  <c r="C116" i="14"/>
  <c r="F116" i="14"/>
  <c r="B117" i="14"/>
  <c r="C117" i="14"/>
  <c r="F117" i="14"/>
  <c r="B118" i="14"/>
  <c r="C118" i="14"/>
  <c r="D118" i="14"/>
  <c r="G118" i="14" s="1"/>
  <c r="E118" i="14"/>
  <c r="F118" i="14"/>
  <c r="B119" i="14"/>
  <c r="C119" i="14"/>
  <c r="E119" i="14"/>
  <c r="F119" i="14"/>
  <c r="B120" i="14"/>
  <c r="C120" i="14"/>
  <c r="D120" i="14"/>
  <c r="E120" i="14"/>
  <c r="F120" i="14"/>
  <c r="G120" i="14" s="1"/>
  <c r="B121" i="14"/>
  <c r="C121" i="14"/>
  <c r="D121" i="14"/>
  <c r="E121" i="14"/>
  <c r="F121" i="14"/>
  <c r="G121" i="14"/>
  <c r="B122" i="14"/>
  <c r="C122" i="14"/>
  <c r="D122" i="14"/>
  <c r="G122" i="14" s="1"/>
  <c r="E122" i="14"/>
  <c r="F122" i="14"/>
  <c r="B123" i="14"/>
  <c r="C123" i="14"/>
  <c r="D123" i="14"/>
  <c r="G123" i="14" s="1"/>
  <c r="E123" i="14"/>
  <c r="F123" i="14"/>
  <c r="B124" i="14"/>
  <c r="C124" i="14"/>
  <c r="D124" i="14"/>
  <c r="E124" i="14"/>
  <c r="F124" i="14"/>
  <c r="G124" i="14"/>
  <c r="B125" i="14"/>
  <c r="C125" i="14"/>
  <c r="D125" i="14"/>
  <c r="G125" i="14" s="1"/>
  <c r="E125" i="14"/>
  <c r="F125" i="14"/>
  <c r="B126" i="14"/>
  <c r="C126" i="14"/>
  <c r="D126" i="14"/>
  <c r="E126" i="14"/>
  <c r="F126" i="14"/>
  <c r="G126" i="14" s="1"/>
  <c r="B127" i="14"/>
  <c r="C127" i="14"/>
  <c r="D127" i="14"/>
  <c r="G127" i="14" s="1"/>
  <c r="E127" i="14"/>
  <c r="F127" i="14"/>
  <c r="B128" i="14"/>
  <c r="C128" i="14"/>
  <c r="D128" i="14"/>
  <c r="F128" i="14"/>
  <c r="G128" i="14" s="1"/>
  <c r="B129" i="14"/>
  <c r="C129" i="14"/>
  <c r="D129" i="14"/>
  <c r="F129" i="14"/>
  <c r="B130" i="14"/>
  <c r="C130" i="14"/>
  <c r="D130" i="14"/>
  <c r="F130" i="14"/>
  <c r="B131" i="14"/>
  <c r="C131" i="14"/>
  <c r="D131" i="14"/>
  <c r="F131" i="14"/>
  <c r="B132" i="14"/>
  <c r="C132" i="14"/>
  <c r="D132" i="14"/>
  <c r="F132" i="14"/>
  <c r="B133" i="14"/>
  <c r="C133" i="14"/>
  <c r="D133" i="14"/>
  <c r="F133" i="14"/>
  <c r="B102" i="14"/>
  <c r="C102" i="14"/>
  <c r="D102" i="14"/>
  <c r="E102" i="14"/>
  <c r="F102" i="14"/>
  <c r="B103" i="14"/>
  <c r="C103" i="14"/>
  <c r="D103" i="14"/>
  <c r="E103" i="14"/>
  <c r="F103" i="14"/>
  <c r="G103" i="14"/>
  <c r="B104" i="14"/>
  <c r="C104" i="14"/>
  <c r="D104" i="14"/>
  <c r="E104" i="14"/>
  <c r="F104" i="14"/>
  <c r="D96" i="3"/>
  <c r="G96" i="3" s="1"/>
  <c r="E96" i="3"/>
  <c r="H96" i="3"/>
  <c r="D97" i="3"/>
  <c r="G97" i="3" s="1"/>
  <c r="E97" i="3"/>
  <c r="H97" i="3"/>
  <c r="B86" i="14"/>
  <c r="C86" i="14"/>
  <c r="D86" i="14"/>
  <c r="F86" i="14"/>
  <c r="G86" i="14" s="1"/>
  <c r="B87" i="14"/>
  <c r="C87" i="14"/>
  <c r="D87" i="14"/>
  <c r="F87" i="14"/>
  <c r="B88" i="14"/>
  <c r="C88" i="14"/>
  <c r="D88" i="14"/>
  <c r="F88" i="14"/>
  <c r="B89" i="14"/>
  <c r="C89" i="14"/>
  <c r="D89" i="14"/>
  <c r="F89" i="14"/>
  <c r="B90" i="14"/>
  <c r="C90" i="14"/>
  <c r="D90" i="14"/>
  <c r="F90" i="14"/>
  <c r="B91" i="14"/>
  <c r="C91" i="14"/>
  <c r="D91" i="14"/>
  <c r="F91" i="14"/>
  <c r="B92" i="14"/>
  <c r="C92" i="14"/>
  <c r="D92" i="14"/>
  <c r="F92" i="14"/>
  <c r="B93" i="14"/>
  <c r="C93" i="14"/>
  <c r="D93" i="14"/>
  <c r="F93" i="14"/>
  <c r="G93" i="14" s="1"/>
  <c r="B94" i="14"/>
  <c r="C94" i="14"/>
  <c r="D94" i="14"/>
  <c r="F94" i="14"/>
  <c r="B95" i="14"/>
  <c r="C95" i="14"/>
  <c r="D95" i="14"/>
  <c r="F95" i="14"/>
  <c r="B96" i="14"/>
  <c r="C96" i="14"/>
  <c r="D96" i="14"/>
  <c r="F96" i="14"/>
  <c r="B71" i="14"/>
  <c r="C71" i="14"/>
  <c r="F71" i="14"/>
  <c r="B72" i="14"/>
  <c r="C72" i="14"/>
  <c r="F72" i="14"/>
  <c r="B73" i="14"/>
  <c r="C73" i="14"/>
  <c r="F73" i="14"/>
  <c r="B74" i="14"/>
  <c r="C74" i="14"/>
  <c r="F74" i="14"/>
  <c r="B75" i="14"/>
  <c r="C75" i="14"/>
  <c r="F75" i="14"/>
  <c r="B76" i="14"/>
  <c r="C76" i="14"/>
  <c r="F76" i="14"/>
  <c r="B77" i="14"/>
  <c r="C77" i="14"/>
  <c r="F77" i="14"/>
  <c r="B78" i="14"/>
  <c r="C78" i="14"/>
  <c r="F78" i="14"/>
  <c r="B79" i="14"/>
  <c r="C79" i="14"/>
  <c r="F79" i="14"/>
  <c r="B80" i="14"/>
  <c r="C80" i="14"/>
  <c r="F80" i="14"/>
  <c r="B81" i="14"/>
  <c r="C81" i="14"/>
  <c r="F81" i="14"/>
  <c r="F68" i="14"/>
  <c r="B51" i="14"/>
  <c r="C51" i="14"/>
  <c r="D51" i="14"/>
  <c r="F51" i="14"/>
  <c r="B52" i="14"/>
  <c r="C52" i="14"/>
  <c r="D52" i="14"/>
  <c r="F52" i="14"/>
  <c r="B53" i="14"/>
  <c r="C53" i="14"/>
  <c r="D53" i="14"/>
  <c r="F53" i="14"/>
  <c r="B54" i="14"/>
  <c r="C54" i="14"/>
  <c r="D54" i="14"/>
  <c r="F54" i="14"/>
  <c r="B55" i="14"/>
  <c r="C55" i="14"/>
  <c r="D55" i="14"/>
  <c r="F55" i="14"/>
  <c r="B56" i="14"/>
  <c r="C56" i="14"/>
  <c r="D56" i="14"/>
  <c r="F56" i="14"/>
  <c r="G56" i="14" s="1"/>
  <c r="B57" i="14"/>
  <c r="C57" i="14"/>
  <c r="D57" i="14"/>
  <c r="F57" i="14"/>
  <c r="B58" i="14"/>
  <c r="C58" i="14"/>
  <c r="D58" i="14"/>
  <c r="F58" i="14"/>
  <c r="B59" i="14"/>
  <c r="C59" i="14"/>
  <c r="D59" i="14"/>
  <c r="F59" i="14"/>
  <c r="B60" i="14"/>
  <c r="C60" i="14"/>
  <c r="D60" i="14"/>
  <c r="F60" i="14"/>
  <c r="B61" i="14"/>
  <c r="C61" i="14"/>
  <c r="D61" i="14"/>
  <c r="F61" i="14"/>
  <c r="B37" i="14"/>
  <c r="C37" i="14"/>
  <c r="F37" i="14"/>
  <c r="B38" i="14"/>
  <c r="C38" i="14"/>
  <c r="F38" i="14"/>
  <c r="B39" i="14"/>
  <c r="C39" i="14"/>
  <c r="F39" i="14"/>
  <c r="B40" i="14"/>
  <c r="C40" i="14"/>
  <c r="E40" i="14"/>
  <c r="F40" i="14"/>
  <c r="B41" i="14"/>
  <c r="C41" i="14"/>
  <c r="F41" i="14"/>
  <c r="B42" i="14"/>
  <c r="C42" i="14"/>
  <c r="F42" i="14"/>
  <c r="B43" i="14"/>
  <c r="C43" i="14"/>
  <c r="F43" i="14"/>
  <c r="B44" i="14"/>
  <c r="C44" i="14"/>
  <c r="F44" i="14"/>
  <c r="B45" i="14"/>
  <c r="C45" i="14"/>
  <c r="F45" i="14"/>
  <c r="B46" i="14"/>
  <c r="C46" i="14"/>
  <c r="F46" i="14"/>
  <c r="B47" i="14"/>
  <c r="C47" i="14"/>
  <c r="F47" i="14"/>
  <c r="H28" i="3"/>
  <c r="H29" i="3"/>
  <c r="H30" i="3"/>
  <c r="H31" i="3"/>
  <c r="H32" i="3"/>
  <c r="H33" i="3"/>
  <c r="H34" i="3"/>
  <c r="H35" i="3"/>
  <c r="H36" i="3"/>
  <c r="E27" i="3"/>
  <c r="E37" i="14" s="1"/>
  <c r="E28" i="3"/>
  <c r="E38" i="14" s="1"/>
  <c r="E29" i="3"/>
  <c r="E39" i="14" s="1"/>
  <c r="E30" i="3"/>
  <c r="E31" i="3"/>
  <c r="E41" i="14" s="1"/>
  <c r="E32" i="3"/>
  <c r="E42" i="14" s="1"/>
  <c r="E33" i="3"/>
  <c r="E43" i="14" s="1"/>
  <c r="E34" i="3"/>
  <c r="E44" i="14" s="1"/>
  <c r="E35" i="3"/>
  <c r="E45" i="14" s="1"/>
  <c r="E36" i="3"/>
  <c r="E46" i="14" s="1"/>
  <c r="E37" i="3"/>
  <c r="E47" i="14" s="1"/>
  <c r="E38" i="3"/>
  <c r="G42" i="3"/>
  <c r="G43" i="3"/>
  <c r="G44" i="3"/>
  <c r="G45" i="3"/>
  <c r="G46" i="3"/>
  <c r="G47" i="3"/>
  <c r="E42" i="3"/>
  <c r="E52" i="14" s="1"/>
  <c r="E43" i="3"/>
  <c r="E53" i="14" s="1"/>
  <c r="E44" i="3"/>
  <c r="E54" i="14" s="1"/>
  <c r="E45" i="3"/>
  <c r="E55" i="14" s="1"/>
  <c r="E46" i="3"/>
  <c r="E56" i="14" s="1"/>
  <c r="E47" i="3"/>
  <c r="E57" i="14" s="1"/>
  <c r="E48" i="3"/>
  <c r="E58" i="14" s="1"/>
  <c r="E61" i="3"/>
  <c r="E71" i="14" s="1"/>
  <c r="E62" i="3"/>
  <c r="E72" i="14" s="1"/>
  <c r="E63" i="3"/>
  <c r="E73" i="14" s="1"/>
  <c r="E64" i="3"/>
  <c r="E74" i="14" s="1"/>
  <c r="E65" i="3"/>
  <c r="E75" i="14" s="1"/>
  <c r="E66" i="3"/>
  <c r="E76" i="14" s="1"/>
  <c r="E67" i="3"/>
  <c r="E77" i="14" s="1"/>
  <c r="E68" i="3"/>
  <c r="E78" i="14" s="1"/>
  <c r="E69" i="3"/>
  <c r="E79" i="14" s="1"/>
  <c r="E70" i="3"/>
  <c r="E80" i="14" s="1"/>
  <c r="H63" i="3"/>
  <c r="H64" i="3"/>
  <c r="H65" i="3"/>
  <c r="H66" i="3"/>
  <c r="H67" i="3"/>
  <c r="H68" i="3"/>
  <c r="H69" i="3"/>
  <c r="H70" i="3"/>
  <c r="H71" i="3"/>
  <c r="G76" i="3"/>
  <c r="G77" i="3"/>
  <c r="G78" i="3"/>
  <c r="G79" i="3"/>
  <c r="G80" i="3"/>
  <c r="G81" i="3"/>
  <c r="G82" i="3"/>
  <c r="G83" i="3"/>
  <c r="G84" i="3"/>
  <c r="E76" i="3"/>
  <c r="E86" i="14" s="1"/>
  <c r="E77" i="3"/>
  <c r="E87" i="14" s="1"/>
  <c r="E78" i="3"/>
  <c r="E88" i="14" s="1"/>
  <c r="E79" i="3"/>
  <c r="E89" i="14" s="1"/>
  <c r="E80" i="3"/>
  <c r="E90" i="14" s="1"/>
  <c r="E81" i="3"/>
  <c r="E91" i="14" s="1"/>
  <c r="E82" i="3"/>
  <c r="E92" i="14" s="1"/>
  <c r="E100" i="3"/>
  <c r="E110" i="14" s="1"/>
  <c r="E101" i="3"/>
  <c r="E111" i="14" s="1"/>
  <c r="E102" i="3"/>
  <c r="E103" i="3"/>
  <c r="E104" i="3"/>
  <c r="E105" i="3"/>
  <c r="E106" i="3"/>
  <c r="E116" i="14" s="1"/>
  <c r="E107" i="3"/>
  <c r="E117" i="14" s="1"/>
  <c r="H100" i="3"/>
  <c r="H101" i="3"/>
  <c r="H102" i="3"/>
  <c r="H103" i="3"/>
  <c r="H104" i="3"/>
  <c r="H105" i="3"/>
  <c r="G114" i="3"/>
  <c r="G115" i="3"/>
  <c r="G116" i="3"/>
  <c r="G117" i="3"/>
  <c r="G118" i="3"/>
  <c r="G119" i="3"/>
  <c r="G120" i="3"/>
  <c r="E114" i="3"/>
  <c r="E115" i="3"/>
  <c r="E116" i="3"/>
  <c r="E117" i="3"/>
  <c r="E118" i="3"/>
  <c r="E128" i="14" s="1"/>
  <c r="E119" i="3"/>
  <c r="E129" i="14" s="1"/>
  <c r="E120" i="3"/>
  <c r="E130" i="14" s="1"/>
  <c r="E121" i="3"/>
  <c r="E131" i="14" s="1"/>
  <c r="G136" i="3"/>
  <c r="G137" i="3"/>
  <c r="G138" i="3"/>
  <c r="G139" i="3"/>
  <c r="G140" i="3"/>
  <c r="G141" i="3"/>
  <c r="G142" i="3"/>
  <c r="E136" i="3"/>
  <c r="E137" i="3"/>
  <c r="E138" i="3"/>
  <c r="E139" i="3"/>
  <c r="E145" i="14" s="1"/>
  <c r="E140" i="3"/>
  <c r="E146" i="14" s="1"/>
  <c r="E141" i="3"/>
  <c r="E147" i="14" s="1"/>
  <c r="E142" i="3"/>
  <c r="G165" i="3"/>
  <c r="G160" i="3"/>
  <c r="G151" i="3"/>
  <c r="E152" i="3"/>
  <c r="E153" i="3"/>
  <c r="E154" i="3"/>
  <c r="E155" i="3"/>
  <c r="E156" i="3"/>
  <c r="E157" i="3"/>
  <c r="E158" i="3"/>
  <c r="E159" i="3"/>
  <c r="E160" i="3"/>
  <c r="E161" i="3"/>
  <c r="E162" i="3"/>
  <c r="E163" i="3"/>
  <c r="E164" i="3"/>
  <c r="E165" i="3"/>
  <c r="E151" i="3"/>
  <c r="G161" i="3"/>
  <c r="G162" i="3"/>
  <c r="G163" i="3"/>
  <c r="G164" i="3"/>
  <c r="G155" i="3"/>
  <c r="G156" i="3"/>
  <c r="G157" i="3"/>
  <c r="G158" i="3"/>
  <c r="G159" i="3"/>
  <c r="G129" i="14" l="1"/>
  <c r="G132" i="14"/>
  <c r="G133" i="14"/>
  <c r="G130" i="14"/>
  <c r="G119" i="14"/>
  <c r="G91" i="14"/>
  <c r="G89" i="14"/>
  <c r="G87" i="14"/>
  <c r="G131" i="14"/>
  <c r="G104" i="14"/>
  <c r="G59" i="14"/>
  <c r="G95" i="14"/>
  <c r="G88" i="14"/>
  <c r="G90" i="14"/>
  <c r="G96" i="14"/>
  <c r="G92" i="14"/>
  <c r="G94" i="14"/>
  <c r="G58" i="14"/>
  <c r="G60" i="14"/>
  <c r="G57" i="14"/>
  <c r="G54" i="14"/>
  <c r="G52" i="14"/>
  <c r="G55" i="14"/>
  <c r="G61" i="14"/>
  <c r="G53" i="14"/>
  <c r="G51" i="14"/>
  <c r="G39" i="3"/>
  <c r="G40" i="3"/>
  <c r="G41" i="3"/>
  <c r="G48" i="3"/>
  <c r="G49" i="3"/>
  <c r="G50" i="3"/>
  <c r="G51" i="3"/>
  <c r="G52" i="3"/>
  <c r="G53" i="3"/>
  <c r="L7" i="2"/>
  <c r="C8" i="3"/>
  <c r="D30" i="3" l="1"/>
  <c r="D38" i="3"/>
  <c r="D34" i="3"/>
  <c r="D35" i="3"/>
  <c r="D36" i="3"/>
  <c r="D46" i="14" s="1"/>
  <c r="G46" i="14" s="1"/>
  <c r="D29" i="3"/>
  <c r="D31" i="3"/>
  <c r="D28" i="3"/>
  <c r="D37" i="3"/>
  <c r="D47" i="14" s="1"/>
  <c r="G47" i="14" s="1"/>
  <c r="D32" i="3"/>
  <c r="D33" i="3"/>
  <c r="D68" i="3"/>
  <c r="D61" i="3"/>
  <c r="D69" i="3"/>
  <c r="D62" i="3"/>
  <c r="D67" i="3"/>
  <c r="D63" i="3"/>
  <c r="D66" i="3"/>
  <c r="D64" i="3"/>
  <c r="D65" i="3"/>
  <c r="D24" i="3"/>
  <c r="D107" i="3"/>
  <c r="D117" i="14" s="1"/>
  <c r="G117" i="14" s="1"/>
  <c r="D100" i="3"/>
  <c r="D110" i="14" s="1"/>
  <c r="G110" i="14" s="1"/>
  <c r="G134" i="14" s="1"/>
  <c r="D103" i="3"/>
  <c r="D113" i="14" s="1"/>
  <c r="G113" i="14" s="1"/>
  <c r="D104" i="3"/>
  <c r="D114" i="14" s="1"/>
  <c r="G114" i="14" s="1"/>
  <c r="D101" i="3"/>
  <c r="D111" i="14" s="1"/>
  <c r="G111" i="14" s="1"/>
  <c r="D105" i="3"/>
  <c r="D115" i="14" s="1"/>
  <c r="G115" i="14" s="1"/>
  <c r="D106" i="3"/>
  <c r="D116" i="14" s="1"/>
  <c r="G116" i="14" s="1"/>
  <c r="D102" i="3"/>
  <c r="D112" i="14" s="1"/>
  <c r="G112" i="14" s="1"/>
  <c r="H94" i="3"/>
  <c r="H95" i="3"/>
  <c r="H98" i="3"/>
  <c r="H99" i="3"/>
  <c r="H106" i="3"/>
  <c r="H107" i="3"/>
  <c r="H93" i="3"/>
  <c r="H60" i="3"/>
  <c r="H61" i="3"/>
  <c r="H62" i="3"/>
  <c r="H72" i="3"/>
  <c r="H73" i="3"/>
  <c r="H59" i="3"/>
  <c r="H25" i="3"/>
  <c r="H26" i="3"/>
  <c r="H27" i="3"/>
  <c r="H37" i="3"/>
  <c r="H38" i="3"/>
  <c r="H24" i="3"/>
  <c r="L74" i="14"/>
  <c r="L76" i="14" s="1"/>
  <c r="L65" i="14"/>
  <c r="L67" i="14" s="1"/>
  <c r="L56" i="14"/>
  <c r="L55" i="14" s="1"/>
  <c r="L49" i="14"/>
  <c r="L38" i="14"/>
  <c r="L61" i="14"/>
  <c r="L70" i="14"/>
  <c r="L52" i="14"/>
  <c r="L34" i="14"/>
  <c r="G31" i="3" l="1"/>
  <c r="D41" i="14"/>
  <c r="G41" i="14" s="1"/>
  <c r="G65" i="3"/>
  <c r="D75" i="14"/>
  <c r="G75" i="14" s="1"/>
  <c r="G35" i="3"/>
  <c r="D45" i="14"/>
  <c r="G45" i="14" s="1"/>
  <c r="G67" i="3"/>
  <c r="D77" i="14"/>
  <c r="G77" i="14" s="1"/>
  <c r="G62" i="3"/>
  <c r="D72" i="14"/>
  <c r="G72" i="14" s="1"/>
  <c r="G69" i="3"/>
  <c r="D79" i="14"/>
  <c r="G79" i="14" s="1"/>
  <c r="G61" i="3"/>
  <c r="D71" i="14"/>
  <c r="G71" i="14" s="1"/>
  <c r="G106" i="3"/>
  <c r="G68" i="3"/>
  <c r="D78" i="14"/>
  <c r="G78" i="14" s="1"/>
  <c r="G105" i="3"/>
  <c r="G64" i="3"/>
  <c r="D74" i="14"/>
  <c r="G74" i="14" s="1"/>
  <c r="G33" i="3"/>
  <c r="D43" i="14"/>
  <c r="G43" i="14" s="1"/>
  <c r="G34" i="3"/>
  <c r="D44" i="14"/>
  <c r="G44" i="14" s="1"/>
  <c r="G28" i="3"/>
  <c r="D38" i="14"/>
  <c r="G38" i="14" s="1"/>
  <c r="G100" i="3"/>
  <c r="G29" i="3"/>
  <c r="D39" i="14"/>
  <c r="G39" i="14" s="1"/>
  <c r="G102" i="3"/>
  <c r="G101" i="3"/>
  <c r="G66" i="3"/>
  <c r="D76" i="14"/>
  <c r="G76" i="14" s="1"/>
  <c r="G32" i="3"/>
  <c r="D42" i="14"/>
  <c r="G42" i="14" s="1"/>
  <c r="G103" i="3"/>
  <c r="G107" i="3"/>
  <c r="G104" i="3"/>
  <c r="G63" i="3"/>
  <c r="D73" i="14"/>
  <c r="G73" i="14" s="1"/>
  <c r="G30" i="3"/>
  <c r="D40" i="14"/>
  <c r="G40" i="14" s="1"/>
  <c r="L37" i="14"/>
  <c r="N36" i="14"/>
  <c r="L39" i="14"/>
  <c r="L40" i="14"/>
  <c r="L58" i="14"/>
  <c r="L46" i="14"/>
  <c r="L73" i="14"/>
  <c r="L75" i="14"/>
  <c r="L72" i="14"/>
  <c r="L66" i="14"/>
  <c r="L64" i="14"/>
  <c r="L63" i="14"/>
  <c r="L57" i="14"/>
  <c r="L54" i="14"/>
  <c r="L48" i="14"/>
  <c r="L45" i="14"/>
  <c r="C34" i="14" l="1"/>
  <c r="C24" i="14"/>
  <c r="C25" i="14"/>
  <c r="C26" i="14"/>
  <c r="C27" i="14"/>
  <c r="C28" i="14"/>
  <c r="C29" i="14" l="1"/>
  <c r="B66" i="14"/>
  <c r="B67" i="14"/>
  <c r="B68" i="14"/>
  <c r="F153" i="14"/>
  <c r="J7" i="2"/>
  <c r="B34" i="14"/>
  <c r="F34" i="14"/>
  <c r="B35" i="14"/>
  <c r="C35" i="14"/>
  <c r="F35" i="14"/>
  <c r="B36" i="14"/>
  <c r="C36" i="14"/>
  <c r="F36" i="14"/>
  <c r="B48" i="14"/>
  <c r="C48" i="14"/>
  <c r="F48" i="14"/>
  <c r="B49" i="14"/>
  <c r="C49" i="14"/>
  <c r="D49" i="14"/>
  <c r="F49" i="14"/>
  <c r="B50" i="14"/>
  <c r="C50" i="14"/>
  <c r="D50" i="14"/>
  <c r="F50" i="14"/>
  <c r="B62" i="14"/>
  <c r="C62" i="14"/>
  <c r="D62" i="14"/>
  <c r="F62" i="14"/>
  <c r="B63" i="14"/>
  <c r="C63" i="14"/>
  <c r="D63" i="14"/>
  <c r="F63" i="14"/>
  <c r="B64" i="14"/>
  <c r="C64" i="14"/>
  <c r="D64" i="14"/>
  <c r="E64" i="14"/>
  <c r="F64" i="14"/>
  <c r="B65" i="14"/>
  <c r="C65" i="14"/>
  <c r="D65" i="14"/>
  <c r="E65" i="14"/>
  <c r="F65" i="14"/>
  <c r="C66" i="14"/>
  <c r="D66" i="14"/>
  <c r="E66" i="14"/>
  <c r="F66" i="14"/>
  <c r="C67" i="14"/>
  <c r="D67" i="14"/>
  <c r="E67" i="14"/>
  <c r="F67" i="14"/>
  <c r="C68" i="14"/>
  <c r="D68" i="14"/>
  <c r="E68" i="14"/>
  <c r="B69" i="14"/>
  <c r="C69" i="14"/>
  <c r="F69" i="14"/>
  <c r="B70" i="14"/>
  <c r="C70" i="14"/>
  <c r="F70" i="14"/>
  <c r="B82" i="14"/>
  <c r="C82" i="14"/>
  <c r="F82" i="14"/>
  <c r="B83" i="14"/>
  <c r="C83" i="14"/>
  <c r="F83" i="14"/>
  <c r="B84" i="14"/>
  <c r="C84" i="14"/>
  <c r="D84" i="14"/>
  <c r="F84" i="14"/>
  <c r="B85" i="14"/>
  <c r="C85" i="14"/>
  <c r="D85" i="14"/>
  <c r="F85" i="14"/>
  <c r="B97" i="14"/>
  <c r="C97" i="14"/>
  <c r="D97" i="14"/>
  <c r="F97" i="14"/>
  <c r="B98" i="14"/>
  <c r="C98" i="14"/>
  <c r="D98" i="14"/>
  <c r="F98" i="14"/>
  <c r="B99" i="14"/>
  <c r="C99" i="14"/>
  <c r="D99" i="14"/>
  <c r="E99" i="14"/>
  <c r="F99" i="14"/>
  <c r="B100" i="14"/>
  <c r="C100" i="14"/>
  <c r="D100" i="14"/>
  <c r="E100" i="14"/>
  <c r="F100" i="14"/>
  <c r="B101" i="14"/>
  <c r="C101" i="14"/>
  <c r="D101" i="14"/>
  <c r="E101" i="14"/>
  <c r="F101" i="14"/>
  <c r="B134" i="14"/>
  <c r="C134" i="14"/>
  <c r="D134" i="14"/>
  <c r="E134" i="14"/>
  <c r="F134" i="14"/>
  <c r="B135" i="14"/>
  <c r="C135" i="14"/>
  <c r="D135" i="14"/>
  <c r="E135" i="14"/>
  <c r="F135" i="14"/>
  <c r="B136" i="14"/>
  <c r="C136" i="14"/>
  <c r="D136" i="14"/>
  <c r="E136" i="14"/>
  <c r="F136" i="14"/>
  <c r="B137" i="14"/>
  <c r="C137" i="14"/>
  <c r="D137" i="14"/>
  <c r="E137" i="14"/>
  <c r="F137" i="14"/>
  <c r="B138" i="14"/>
  <c r="C138" i="14"/>
  <c r="D138" i="14"/>
  <c r="F138" i="14"/>
  <c r="B139" i="14"/>
  <c r="C139" i="14"/>
  <c r="D139" i="14"/>
  <c r="F139" i="14"/>
  <c r="B153" i="14"/>
  <c r="C153" i="14"/>
  <c r="D153" i="14"/>
  <c r="E153" i="14"/>
  <c r="B154" i="14"/>
  <c r="C154" i="14"/>
  <c r="D154" i="14"/>
  <c r="E154" i="14"/>
  <c r="F154" i="14"/>
  <c r="C33" i="14"/>
  <c r="D33" i="14"/>
  <c r="E33" i="14"/>
  <c r="F33" i="14"/>
  <c r="B33" i="14"/>
  <c r="O76" i="14"/>
  <c r="N76" i="14"/>
  <c r="O75" i="14"/>
  <c r="N75" i="14"/>
  <c r="O74" i="14"/>
  <c r="N74" i="14"/>
  <c r="O73" i="14"/>
  <c r="N73" i="14"/>
  <c r="O72" i="14"/>
  <c r="N72" i="14"/>
  <c r="O67" i="14"/>
  <c r="N67" i="14"/>
  <c r="O66" i="14"/>
  <c r="N66" i="14"/>
  <c r="O65" i="14"/>
  <c r="N65" i="14"/>
  <c r="O64" i="14"/>
  <c r="N64" i="14"/>
  <c r="O63" i="14"/>
  <c r="N63" i="14"/>
  <c r="O58" i="14"/>
  <c r="N58" i="14"/>
  <c r="O57" i="14"/>
  <c r="N57" i="14"/>
  <c r="O56" i="14"/>
  <c r="N56" i="14"/>
  <c r="O55" i="14"/>
  <c r="N55" i="14"/>
  <c r="O54" i="14"/>
  <c r="N54" i="14"/>
  <c r="O49" i="14"/>
  <c r="N49" i="14"/>
  <c r="O48" i="14"/>
  <c r="N48" i="14"/>
  <c r="O47" i="14"/>
  <c r="N47" i="14"/>
  <c r="O46" i="14"/>
  <c r="N46" i="14"/>
  <c r="O45" i="14"/>
  <c r="N45" i="14"/>
  <c r="O40" i="14"/>
  <c r="N40" i="14"/>
  <c r="O39" i="14"/>
  <c r="N39" i="14"/>
  <c r="O38" i="14"/>
  <c r="N38" i="14"/>
  <c r="O37" i="14"/>
  <c r="N37" i="14"/>
  <c r="O36" i="14"/>
  <c r="C16" i="3"/>
  <c r="G62" i="14" l="1"/>
  <c r="G49" i="14"/>
  <c r="G139" i="14"/>
  <c r="G63" i="14"/>
  <c r="G50" i="14"/>
  <c r="G138" i="14"/>
  <c r="G98" i="14"/>
  <c r="G85" i="14"/>
  <c r="G97" i="14"/>
  <c r="G84" i="14"/>
  <c r="G154" i="3" l="1"/>
  <c r="G153" i="3"/>
  <c r="G152" i="3"/>
  <c r="E132" i="3"/>
  <c r="E138" i="14" s="1"/>
  <c r="G146" i="3"/>
  <c r="E146" i="3"/>
  <c r="E152" i="14" s="1"/>
  <c r="G145" i="3"/>
  <c r="E145" i="3"/>
  <c r="E151" i="14" s="1"/>
  <c r="G144" i="3"/>
  <c r="E144" i="3"/>
  <c r="E150" i="14" s="1"/>
  <c r="G143" i="3"/>
  <c r="E143" i="3"/>
  <c r="E149" i="14" s="1"/>
  <c r="G135" i="3"/>
  <c r="E135" i="3"/>
  <c r="G134" i="3"/>
  <c r="E134" i="3"/>
  <c r="G133" i="3"/>
  <c r="E133" i="3"/>
  <c r="E139" i="14" s="1"/>
  <c r="G132" i="3"/>
  <c r="E94" i="3"/>
  <c r="E95" i="3"/>
  <c r="E98" i="3"/>
  <c r="E99" i="3"/>
  <c r="E108" i="3"/>
  <c r="E109" i="3"/>
  <c r="E110" i="3"/>
  <c r="E111" i="3"/>
  <c r="E112" i="3"/>
  <c r="E113" i="3"/>
  <c r="E122" i="3"/>
  <c r="E132" i="14" s="1"/>
  <c r="E123" i="3"/>
  <c r="E133" i="14" s="1"/>
  <c r="E124" i="3"/>
  <c r="E125" i="3"/>
  <c r="E126" i="3"/>
  <c r="E127" i="3"/>
  <c r="E93" i="3"/>
  <c r="E60" i="3"/>
  <c r="E70" i="14" s="1"/>
  <c r="E71" i="3"/>
  <c r="E81" i="14" s="1"/>
  <c r="E72" i="3"/>
  <c r="E82" i="14" s="1"/>
  <c r="E73" i="3"/>
  <c r="E83" i="14" s="1"/>
  <c r="E74" i="3"/>
  <c r="E84" i="14" s="1"/>
  <c r="E75" i="3"/>
  <c r="E85" i="14" s="1"/>
  <c r="E83" i="3"/>
  <c r="E93" i="14" s="1"/>
  <c r="E84" i="3"/>
  <c r="E94" i="14" s="1"/>
  <c r="E85" i="3"/>
  <c r="E95" i="14" s="1"/>
  <c r="E86" i="3"/>
  <c r="E96" i="14" s="1"/>
  <c r="E87" i="3"/>
  <c r="E97" i="14" s="1"/>
  <c r="E88" i="3"/>
  <c r="E98" i="14" s="1"/>
  <c r="G112" i="3"/>
  <c r="G113" i="3"/>
  <c r="G121" i="3"/>
  <c r="G122" i="3"/>
  <c r="E59" i="3"/>
  <c r="E69" i="14" s="1"/>
  <c r="G127" i="3"/>
  <c r="G126" i="3"/>
  <c r="G125" i="3"/>
  <c r="G124" i="3"/>
  <c r="G123" i="3"/>
  <c r="G111" i="3"/>
  <c r="G110" i="3"/>
  <c r="G109" i="3"/>
  <c r="G108" i="3"/>
  <c r="G88" i="3"/>
  <c r="G87" i="3"/>
  <c r="G86" i="3"/>
  <c r="G85" i="3"/>
  <c r="G75" i="3"/>
  <c r="G74" i="3"/>
  <c r="E25" i="3"/>
  <c r="E35" i="14" s="1"/>
  <c r="E26" i="3"/>
  <c r="E36" i="14" s="1"/>
  <c r="E48" i="14"/>
  <c r="E39" i="3"/>
  <c r="E49" i="14" s="1"/>
  <c r="E40" i="3"/>
  <c r="E50" i="14" s="1"/>
  <c r="E41" i="3"/>
  <c r="E51" i="14" s="1"/>
  <c r="E49" i="3"/>
  <c r="E59" i="14" s="1"/>
  <c r="E50" i="3"/>
  <c r="E60" i="14" s="1"/>
  <c r="E51" i="3"/>
  <c r="E61" i="14" s="1"/>
  <c r="E52" i="3"/>
  <c r="E62" i="14" s="1"/>
  <c r="E53" i="3"/>
  <c r="E63" i="14" s="1"/>
  <c r="E24" i="3"/>
  <c r="E34" i="14" s="1"/>
  <c r="G147" i="3" l="1"/>
  <c r="G166" i="3"/>
  <c r="C18" i="3" s="1"/>
  <c r="D95" i="3" l="1"/>
  <c r="G95" i="3" s="1"/>
  <c r="D94" i="3"/>
  <c r="D59" i="3"/>
  <c r="D73" i="3"/>
  <c r="D83" i="14" s="1"/>
  <c r="G83" i="14" s="1"/>
  <c r="D26" i="3"/>
  <c r="D99" i="3"/>
  <c r="D71" i="3"/>
  <c r="D81" i="14" s="1"/>
  <c r="G81" i="14" s="1"/>
  <c r="D70" i="3"/>
  <c r="D80" i="14" s="1"/>
  <c r="G80" i="14" s="1"/>
  <c r="D98" i="3"/>
  <c r="D93" i="3"/>
  <c r="G93" i="3" s="1"/>
  <c r="D25" i="3"/>
  <c r="D27" i="3"/>
  <c r="D37" i="14" s="1"/>
  <c r="G37" i="14" s="1"/>
  <c r="D72" i="3"/>
  <c r="D82" i="14" s="1"/>
  <c r="G82" i="14" s="1"/>
  <c r="D60" i="3"/>
  <c r="G98" i="3" l="1"/>
  <c r="G71" i="3"/>
  <c r="G70" i="3"/>
  <c r="G94" i="3"/>
  <c r="G99" i="3"/>
  <c r="G24" i="3"/>
  <c r="D34" i="14"/>
  <c r="G34" i="14" s="1"/>
  <c r="G37" i="3"/>
  <c r="G27" i="3"/>
  <c r="G59" i="3"/>
  <c r="D69" i="14"/>
  <c r="G69" i="14" s="1"/>
  <c r="G60" i="3"/>
  <c r="D70" i="14"/>
  <c r="G70" i="14" s="1"/>
  <c r="G25" i="3"/>
  <c r="D35" i="14"/>
  <c r="G35" i="14" s="1"/>
  <c r="G36" i="3"/>
  <c r="G26" i="3"/>
  <c r="D36" i="14"/>
  <c r="G36" i="14" s="1"/>
  <c r="G38" i="3"/>
  <c r="D48" i="14"/>
  <c r="G48" i="14" s="1"/>
  <c r="G72" i="3"/>
  <c r="G73" i="3"/>
  <c r="G64" i="14" l="1"/>
  <c r="G68" i="14" s="1"/>
  <c r="G99" i="14" s="1"/>
  <c r="G54" i="3"/>
  <c r="G128" i="3"/>
  <c r="K7" i="2" l="1"/>
  <c r="J8" i="2" s="1"/>
  <c r="G58" i="3"/>
  <c r="C30" i="14"/>
  <c r="M71" i="14" l="1"/>
  <c r="M44" i="14"/>
  <c r="M35" i="14"/>
  <c r="G89" i="3"/>
  <c r="M7" i="2" s="1"/>
  <c r="L8" i="2" s="1"/>
  <c r="M62" i="14"/>
  <c r="M53" i="14"/>
  <c r="C17" i="3" l="1"/>
  <c r="C1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<sst xmlns="http://schemas.openxmlformats.org/spreadsheetml/2006/main" count="1058" uniqueCount="545">
  <si>
    <t>Units</t>
  </si>
  <si>
    <t>Process Equipment</t>
  </si>
  <si>
    <t>Facilities</t>
  </si>
  <si>
    <t>End of life Equipment Decommissioning</t>
  </si>
  <si>
    <t>End of life Ecosystem Rehabilitation</t>
  </si>
  <si>
    <t>Land</t>
  </si>
  <si>
    <t>Ocean</t>
  </si>
  <si>
    <t>Labor</t>
  </si>
  <si>
    <t>Maintenance</t>
  </si>
  <si>
    <t>Fuel</t>
  </si>
  <si>
    <t>Transportation</t>
  </si>
  <si>
    <t>Year</t>
  </si>
  <si>
    <t>Capex</t>
  </si>
  <si>
    <t>Revenues</t>
  </si>
  <si>
    <t>Note</t>
  </si>
  <si>
    <t>Cost</t>
  </si>
  <si>
    <t>Unit</t>
  </si>
  <si>
    <t>North America</t>
  </si>
  <si>
    <t>Africa</t>
  </si>
  <si>
    <t>Team Name</t>
  </si>
  <si>
    <t>Project Location (Country)</t>
  </si>
  <si>
    <t>Project Lifetime (years)</t>
  </si>
  <si>
    <t>Net Tonnes Removed (per year)</t>
  </si>
  <si>
    <t>Opex</t>
  </si>
  <si>
    <t>Cost Rate 
($/unit)</t>
  </si>
  <si>
    <t>Description</t>
  </si>
  <si>
    <t>Reference</t>
  </si>
  <si>
    <t>Post-Project MRV Obligations</t>
  </si>
  <si>
    <t>CDR Approach</t>
  </si>
  <si>
    <t>Source</t>
  </si>
  <si>
    <t>Country</t>
  </si>
  <si>
    <t xml:space="preserve">Air </t>
  </si>
  <si>
    <t>Electricity</t>
  </si>
  <si>
    <t>Afghanistan</t>
  </si>
  <si>
    <t>MWh</t>
  </si>
  <si>
    <t>Albania</t>
  </si>
  <si>
    <t>L</t>
  </si>
  <si>
    <t>Algeria</t>
  </si>
  <si>
    <t>Rock</t>
  </si>
  <si>
    <t>Andorra</t>
  </si>
  <si>
    <t>Gasoline</t>
  </si>
  <si>
    <t>Angola</t>
  </si>
  <si>
    <t>Antigua and Barbuda</t>
  </si>
  <si>
    <t>Argentina</t>
  </si>
  <si>
    <t>Armenia</t>
  </si>
  <si>
    <t>Aruba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</si>
  <si>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</si>
  <si>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</si>
  <si>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</si>
  <si>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</si>
  <si>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</si>
  <si>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</si>
  <si>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</si>
  <si>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</si>
  <si>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</si>
  <si>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</si>
  <si>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</si>
  <si>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</si>
  <si>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</si>
  <si>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</si>
  <si>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</si>
  <si>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</si>
  <si>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Bulgaria</t>
  </si>
  <si>
    <t>Burkina Faso</t>
  </si>
  <si>
    <t>Burundi</t>
  </si>
  <si>
    <t>Cambodia</t>
  </si>
  <si>
    <t>Cameroon</t>
  </si>
  <si>
    <t>Canada</t>
  </si>
  <si>
    <t>Cape Verde</t>
  </si>
  <si>
    <t>Central African Republic</t>
  </si>
  <si>
    <t>Chad</t>
  </si>
  <si>
    <t>Chile</t>
  </si>
  <si>
    <t>China</t>
  </si>
  <si>
    <t>Colombia</t>
  </si>
  <si>
    <t>Comoros</t>
  </si>
  <si>
    <t>Cook Islands</t>
  </si>
  <si>
    <t>Costa Rica</t>
  </si>
  <si>
    <t>Côte d'Ivoire</t>
  </si>
  <si>
    <t>Croatia</t>
  </si>
  <si>
    <t>Cuba</t>
  </si>
  <si>
    <t>Cyprus</t>
  </si>
  <si>
    <t>Denmark</t>
  </si>
  <si>
    <t>Djibouti</t>
  </si>
  <si>
    <t>Dominica</t>
  </si>
  <si>
    <t>Dominican Republic</t>
  </si>
  <si>
    <t>Ecuador</t>
  </si>
  <si>
    <t>Egypt</t>
  </si>
  <si>
    <t>El Salvador</t>
  </si>
  <si>
    <t>Equatorial Guinea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</si>
  <si>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</si>
  <si>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</si>
  <si>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</si>
  <si>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</si>
  <si>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</si>
  <si>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</si>
  <si>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</si>
  <si>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</si>
  <si>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</si>
  <si>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</si>
  <si>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</si>
  <si>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</si>
  <si>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</si>
  <si>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</si>
  <si>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</si>
  <si>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</si>
  <si>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</si>
  <si>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</si>
  <si>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</si>
  <si>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</si>
  <si>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</si>
  <si>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</si>
  <si>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Iraq</t>
  </si>
  <si>
    <t>Ireland</t>
  </si>
  <si>
    <t>Israel</t>
  </si>
  <si>
    <t>Italy</t>
  </si>
  <si>
    <t>Jamaica</t>
  </si>
  <si>
    <t>Japan</t>
  </si>
  <si>
    <t>Jordan</t>
  </si>
  <si>
    <t>Kazakhstan</t>
  </si>
  <si>
    <t>Kenya</t>
  </si>
  <si>
    <t>Kiribati</t>
  </si>
  <si>
    <t>Kosovo</t>
  </si>
  <si>
    <t>Kuwait</t>
  </si>
  <si>
    <t>Latvia</t>
  </si>
  <si>
    <t>Lebanon</t>
  </si>
  <si>
    <t>Lesotho</t>
  </si>
  <si>
    <t>Liberia</t>
  </si>
  <si>
    <t>Libya</t>
  </si>
  <si>
    <t>Liechtenstein</t>
  </si>
  <si>
    <t>Lithuania</t>
  </si>
  <si>
    <t>Luxembourg</t>
  </si>
  <si>
    <t>Madagascar</t>
  </si>
  <si>
    <t>Malawi</t>
  </si>
  <si>
    <t>Malaysia</t>
  </si>
  <si>
    <t>Maldives</t>
  </si>
  <si>
    <t>Mali</t>
  </si>
  <si>
    <t>Malta</t>
  </si>
  <si>
    <t>Marshall Islands</t>
  </si>
  <si>
    <t>Mauritius</t>
  </si>
  <si>
    <t>Mexico</t>
  </si>
  <si>
    <t>Monaco</t>
  </si>
  <si>
    <t>Mongolia</t>
  </si>
  <si>
    <t>Montenegro</t>
  </si>
  <si>
    <t>Morocco</t>
  </si>
  <si>
    <t>Mozambique</t>
  </si>
  <si>
    <t>Namibia</t>
  </si>
  <si>
    <t>Nauru</t>
  </si>
  <si>
    <t>Nepal</t>
  </si>
  <si>
    <t>Netherlands</t>
  </si>
  <si>
    <t>New Zealand</t>
  </si>
  <si>
    <t>Nicaragua</t>
  </si>
  <si>
    <t>Niger</t>
  </si>
  <si>
    <t>Nigeria</t>
  </si>
  <si>
    <t>Norway</t>
  </si>
  <si>
    <t>Oman</t>
  </si>
  <si>
    <t>Pakistan</t>
  </si>
  <si>
    <t>Palau</t>
  </si>
  <si>
    <t>Palestinian Territories</t>
  </si>
  <si>
    <t>Panama</t>
  </si>
  <si>
    <t>Papua New Guinea</t>
  </si>
  <si>
    <t>Paraguay</t>
  </si>
  <si>
    <t>Peru</t>
  </si>
  <si>
    <t>Philippines</t>
  </si>
  <si>
    <t>Poland</t>
  </si>
  <si>
    <t>Portugal</t>
  </si>
  <si>
    <t>Qatar</t>
  </si>
  <si>
    <t>Réunion</t>
  </si>
  <si>
    <t>Romania</t>
  </si>
  <si>
    <t>Rwanda</t>
  </si>
  <si>
    <t>Saint Kitts and Nevis</t>
  </si>
  <si>
    <t>Saint Lucia</t>
  </si>
  <si>
    <t>Saint Vincent and the Grenadines</t>
  </si>
  <si>
    <t>Samoa</t>
  </si>
  <si>
    <t>San Marino</t>
  </si>
  <si>
    <t>Saudi Arabia</t>
  </si>
  <si>
    <t>Senegal</t>
  </si>
  <si>
    <t>Serbia</t>
  </si>
  <si>
    <t>Seychelles</t>
  </si>
  <si>
    <t>Sierra Leone</t>
  </si>
  <si>
    <t>Singapore</t>
  </si>
  <si>
    <t>Slovakia</t>
  </si>
  <si>
    <t>Slovenia</t>
  </si>
  <si>
    <t>Solomon Islands</t>
  </si>
  <si>
    <t>Somalia</t>
  </si>
  <si>
    <t>South Africa</t>
  </si>
  <si>
    <t>Spain</t>
  </si>
  <si>
    <t>Sri Lanka</t>
  </si>
  <si>
    <t>Sudan</t>
  </si>
  <si>
    <t>Suriname</t>
  </si>
  <si>
    <t>Sweden</t>
  </si>
  <si>
    <t>Switzerland</t>
  </si>
  <si>
    <t>Tajikistan</t>
  </si>
  <si>
    <t>Thailand</t>
  </si>
  <si>
    <t>Timor-Leste</t>
  </si>
  <si>
    <t>Togo</t>
  </si>
  <si>
    <t>Tonga</t>
  </si>
  <si>
    <t>Trinidad and Tobago</t>
  </si>
  <si>
    <t>Tunisia</t>
  </si>
  <si>
    <t>Turkey</t>
  </si>
  <si>
    <t>Turkmenistan</t>
  </si>
  <si>
    <t>Tuvalu</t>
  </si>
  <si>
    <t>Uganda</t>
  </si>
  <si>
    <t>Ukraine</t>
  </si>
  <si>
    <t>United Arab Emirates</t>
  </si>
  <si>
    <t>United Kingdom</t>
  </si>
  <si>
    <t>United States</t>
  </si>
  <si>
    <t>Uruguay</t>
  </si>
  <si>
    <t>Uzbekistan</t>
  </si>
  <si>
    <t>Vanuatu</t>
  </si>
  <si>
    <t>Venezuela</t>
  </si>
  <si>
    <t>Vietnam</t>
  </si>
  <si>
    <t>Yemen</t>
  </si>
  <si>
    <t>Zambia</t>
  </si>
  <si>
    <t>Zimbabwe</t>
  </si>
  <si>
    <t>Other (specify in Description)</t>
  </si>
  <si>
    <t>High value land (industrial)</t>
  </si>
  <si>
    <t>Medium value land (agricultural)</t>
  </si>
  <si>
    <t>Low value land (floor cost)</t>
  </si>
  <si>
    <t>Tap water</t>
  </si>
  <si>
    <t>Well water</t>
  </si>
  <si>
    <t>High income</t>
  </si>
  <si>
    <t>Middle income</t>
  </si>
  <si>
    <t>Low income</t>
  </si>
  <si>
    <t>Diesel</t>
  </si>
  <si>
    <t>Propane/LPG</t>
  </si>
  <si>
    <t>Natural Gas</t>
  </si>
  <si>
    <t>Labor: High income</t>
  </si>
  <si>
    <t>Labor: Middle income</t>
  </si>
  <si>
    <t>Labor: Low income</t>
  </si>
  <si>
    <t>Land: Medium value (eg. agricultural)</t>
  </si>
  <si>
    <t>Land: Low value (eg. desert)</t>
  </si>
  <si>
    <t>Middle East</t>
  </si>
  <si>
    <t>West Europe</t>
  </si>
  <si>
    <t>Brunei Darussalam</t>
  </si>
  <si>
    <t>Czechia</t>
  </si>
  <si>
    <t>Iran, Islamic Rep.</t>
  </si>
  <si>
    <t>Hong Kong, China</t>
  </si>
  <si>
    <t>Congo</t>
  </si>
  <si>
    <t>Congo, Democratic Republic of the</t>
  </si>
  <si>
    <t>Moldova, Republic of</t>
  </si>
  <si>
    <t>Korea, Republic of</t>
  </si>
  <si>
    <t>Curaçao</t>
  </si>
  <si>
    <t>Kyrgyz Republic</t>
  </si>
  <si>
    <t>Lao People's Democratic Republic</t>
  </si>
  <si>
    <t>North Macedonia</t>
  </si>
  <si>
    <t>Eswatini</t>
  </si>
  <si>
    <t>Russian Federation</t>
  </si>
  <si>
    <t>Syrian Arab Republic</t>
  </si>
  <si>
    <t>Myanmar</t>
  </si>
  <si>
    <t>Sao Tome and Principe</t>
  </si>
  <si>
    <t>South Sudan</t>
  </si>
  <si>
    <t>Tanzania, United Republic of</t>
  </si>
  <si>
    <t>Region</t>
  </si>
  <si>
    <t>Central and East Europe</t>
  </si>
  <si>
    <t>Vehicles</t>
  </si>
  <si>
    <t>Electricity: Industrial grid (supplied)</t>
  </si>
  <si>
    <t>Electricity: Solar (generated)</t>
  </si>
  <si>
    <t>Electricity: Wind (generated)</t>
  </si>
  <si>
    <t>Electricity: Diesel (generated)</t>
  </si>
  <si>
    <t>Fuel: Gasoline</t>
  </si>
  <si>
    <t>Fuel: Diesel</t>
  </si>
  <si>
    <t>Fuel: Propane/LPG</t>
  </si>
  <si>
    <t>Fuel: Natural Gas</t>
  </si>
  <si>
    <t>Waste Disposal</t>
  </si>
  <si>
    <t>Measurement, Reporting, &amp; Verification</t>
  </si>
  <si>
    <t>Cost Category</t>
  </si>
  <si>
    <t>Subcategory</t>
  </si>
  <si>
    <t>Timeframe of Data Assessed</t>
  </si>
  <si>
    <t>Various</t>
  </si>
  <si>
    <t>Water</t>
  </si>
  <si>
    <t>IBNET</t>
  </si>
  <si>
    <t>2016-2020</t>
  </si>
  <si>
    <r>
      <rPr>
        <sz val="11"/>
        <color rgb="FF252D32"/>
        <rFont val="Avenir"/>
        <family val="2"/>
      </rPr>
      <t>US$/m</t>
    </r>
    <r>
      <rPr>
        <sz val="11"/>
        <color rgb="FF252D32"/>
        <rFont val="Arial"/>
        <family val="2"/>
      </rPr>
      <t>3</t>
    </r>
  </si>
  <si>
    <t>Labour</t>
  </si>
  <si>
    <t>ILO</t>
  </si>
  <si>
    <t>IEA</t>
  </si>
  <si>
    <t>US$/MWh</t>
  </si>
  <si>
    <t>IRENA</t>
  </si>
  <si>
    <t>2010-2020</t>
  </si>
  <si>
    <t>US$/L</t>
  </si>
  <si>
    <t>US$/m3</t>
  </si>
  <si>
    <t>Note: All data updated on October 29, 2021</t>
  </si>
  <si>
    <t>Definition of Subcategory</t>
  </si>
  <si>
    <t>Measurement of Subcategory</t>
  </si>
  <si>
    <t xml:space="preserve">Various. Set of assumptions </t>
  </si>
  <si>
    <t>Land that is zoned as industrial land and/or it is permitted to be used for industrial purposes. This land is commonly found within urban and suburban areas and/or industrial parks. Residences and shopping may also be constructed on this land, but schools, hospitals and hotels are impermissible. This land is usually strategically located to facilitate access to service providers, logistics, partners, and labor. Utility services like water, heat, and electricity are also easily accessible.</t>
  </si>
  <si>
    <r>
      <t xml:space="preserve">US$ per acre. Cost for industrial land available at a country level is aggregated to the regional level using a weighted average. </t>
    </r>
    <r>
      <rPr>
        <sz val="11"/>
        <color rgb="FF000000"/>
        <rFont val="Avenir"/>
        <family val="2"/>
      </rPr>
      <t>Arable land was used as the weighting factor.</t>
    </r>
  </si>
  <si>
    <t xml:space="preserve">Land that is zoned as agricultural land and/or it is permitted to be used for agricultural purposes including permanent and temporary crops and pastures. The use of this land for purposes other than agriculture is subjected to local regulations. This land is commonly found in rural areas and/or outside the urban and suburban perimeter. Due to its location higher costs associated to logistics and utility services infrastructure are expected. More stringent environmental requirements may also be observed on this type of land. </t>
  </si>
  <si>
    <t>US$ per acre. Cost for agricultural land available at a country level is aggregated to the regional level using a weighted average. Arable land was used as the weighting factor.</t>
  </si>
  <si>
    <t xml:space="preserve">The lowest cost land available in the region. This land is found in remote areas with no access to utility and logistic services. This includes desolate and desert areas. Access to labor on this land may also be challenging. Higher cost of infrastructure and operation are expected on this type of land. </t>
  </si>
  <si>
    <t>US$ per acre. Cost for oil and gas land sales in the United States are used as a proxy for this type of land.</t>
  </si>
  <si>
    <t>International Benchmarking Network for Water and Sanitation Utilities (IBNET)</t>
  </si>
  <si>
    <t>Water delivered through a piped network to consumers (referred to tap water). This includes access to a city's water and wastewater facilities, and water transportation and waste tariffs. Whether or not this water is potable is dependant on the region</t>
  </si>
  <si>
    <t>Cost per cubic meter. Includes all transportation costs and tariffs that end-users pay, including wastewater collection. Based on consumption of 100 m3 of water per month. This cost is based on countries in the region for which representative and consistent data is available. Cost values available at the country level are aggregated to the regional level using a weighted average. Country population was used as the weighting factor.</t>
  </si>
  <si>
    <t>Groundwater extracted onsite when there is no access to tap water. This water is accessed by drilling a well onsite into the local groundwater in a depth range of 30m - 120m and pumping it back to surface. Water is then stored in an intermediate tank and used. Flow rate of the well is expected to be 35,000 m3/year. This does not include the cost of water disposal or treatment. This assumes no transportation to site is required and infrastructure to utilize the generated water is in place. A water source with proper pH and mineral qualities must be reachable in 30-120 meters from the land</t>
  </si>
  <si>
    <t>Cost per cubic meter. Cost per m3 based on a 30 year lifecycle of the well, regional average pump rates, and a flow rate of 35,000 m3/year. Cost values available at the country level are aggregated to the regional level using a weighted average. Country population was used as the weighting factor.</t>
  </si>
  <si>
    <t>International Labour Organization (ILO)</t>
  </si>
  <si>
    <t>Workers who work in the top earning professions of their region, and make the highest wage category. The ILO defined professions that are being considered high income professions are: Managers, Professionals, Technicians, and Associate Professionals</t>
  </si>
  <si>
    <t xml:space="preserve">Monthly salary. The wage is calculated using the highest wage categories from the ILO. This cost is based on countries in the region for which representative and consistent data is available. Cost values available at the country level are aggregated to the regional level using a weighted average. Country population was used as the weighting factor.  </t>
  </si>
  <si>
    <t>Workers who work in the middle earning professions of their region. The ILO defined professions that are being considered as middle income professions are the professions that were not considered in either the high or low income scenarios. They are: Clerical Support Workers, Craft and Related Trades Workers, Plant and Machine Operators, and Service and Sales Workers</t>
  </si>
  <si>
    <t xml:space="preserve">Monthly salary. The wage is calculated using the middle wage categories from the ILO. This calculation is based on countries in the region for which representative and consistent data is available. Cost values available at the country level are aggregated to the regional level using a weighted average. Country population was used as the weighting factor.  </t>
  </si>
  <si>
    <t>Workers who work in the lowest earning professions of their region. The ILO defined professions that are being considered low income professions are: Elementary Occupations and Skilled Agricultural, Forestry and Fishery Workers</t>
  </si>
  <si>
    <t xml:space="preserve">Monthly salary. The wage is calculated using the lowest wage categories from the ILO. This calculation is based on countries in the region for which representative and consistent data is available. Cost values available at the country level are aggregated to the regional level using a weighted average. Country population was used as the weighting factor.  </t>
  </si>
  <si>
    <t>Service and sales workers</t>
  </si>
  <si>
    <t>Industrial grid electricity 
(supplied)</t>
  </si>
  <si>
    <t>International Energy Agency (IEA)</t>
  </si>
  <si>
    <t>The average price of electricity that industrial consumers pay for grid electricity. This is the cost of industrial grid service in a region, and assumes that all required infrastructure is in place for the consumer to access the grid</t>
  </si>
  <si>
    <t>US$/MWh. This calculation is based on countries in the region for which representative and consistent data is available. Cost values available at the country level are aggregated to the regional level using a weighted average. Electricity consumption by country was used as the weighting factor.</t>
  </si>
  <si>
    <t>Levelized cost of solar electricity
(generated)</t>
  </si>
  <si>
    <t>International Renewable Energy Agency  (IRENA)</t>
  </si>
  <si>
    <t>The cost of electricity for a utility scale solar power source when on-site generation is required and/or there is no access to grid electricity. The levelized cost of electricity is the average minimum price at which the generated electricity is required to be sold in order to offset the total costs of production over its lifetime. This minimum price should be considered the cost of the electricity for the installed capacity.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</si>
  <si>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t>
  </si>
  <si>
    <t>Levelized cost of wind electricity
(generated)</t>
  </si>
  <si>
    <t>The cost of electricity for a utility scale wind power source when on-site generation is required and/or there is no access to grid electricity. The levelized cost of electricity is the average minimum price at which the generated electricity is required to be sold in order to offset the total costs of production over its lifetime. This minimum price should be considered the cost of the electricity for the installed capacity. This assumes that no transportation to site is required and infrastructure to utilize the generated electricity is in place</t>
  </si>
  <si>
    <t>Levelized cost of diesel electricity
(generated)</t>
  </si>
  <si>
    <t>International Energy Agency (IEA). Set of assumptions</t>
  </si>
  <si>
    <t>The cost of electricity for an on-site diesel power source when on-site generation is required and/or there is no access to grid electricity. The levelized cost of electricity is the average minimum price at which the generated electricity is required to be sold in order to offset the total costs of production over its lifetime. This minimum price should be considered the cost of the electricity for the installed capacity. This also includes the cost of 200 liters of fuel required per MWh of electricity. This assumes that no transportation to site is required and infrastructure to utilize the generated electricity is in place</t>
  </si>
  <si>
    <t>US$/MWh. This cost is based on the cost of diesel in $/L for the region based on a 25 year lifecycle of the engine.</t>
  </si>
  <si>
    <t>A fuel that is burnt in gasoline engines to produce power. This is the average cost of gasoline to the consumer and does not include transportation of the fuel to and from a facility, nor any additional storage requirements for the fuel</t>
  </si>
  <si>
    <t xml:space="preserve">US$/L of fuel as supplied by the IEA. This calculation is based on countries in the region for which representative and consistent data is available. Cost values available at the country level are aggregated to the regional level using a weighted average. Consumption of oil was used as the weighting factor.  </t>
  </si>
  <si>
    <t>A fuel that is burnt in a diesel engine to produce power. This is the cost of diesel to the consumer and does not include transportation of the fuel to and from a facility, nor any additional storage requirements for the fuel</t>
  </si>
  <si>
    <t>A fuel that is burnt in propane engines to produce power. This is the average cost of propane to the consumer and does not include transportation of the fuel to and from a facility, nor any additional storage requirements for the fuel</t>
  </si>
  <si>
    <t>A fuel that is burnt in natural gas engines to produce power. This is the cost of natural gas delivered to the consumers location and includes transportation costs. It does not include additional infrastructure that may need to be built for a facility to have access to natural gas</t>
  </si>
  <si>
    <t xml:space="preserve">US$/m3 of fuel as supplied by the IEA. This calculation is based on countries in the region for which representative and consistent data is available. Cost values available at the country level are aggregated to the regional level using a weighted average. Consumption of natural gas was used as the weighting factor.  </t>
  </si>
  <si>
    <t xml:space="preserve"> </t>
  </si>
  <si>
    <t>Capex Units</t>
  </si>
  <si>
    <t>CO2 Derived Product</t>
  </si>
  <si>
    <t>Coproduct or Byproduct</t>
  </si>
  <si>
    <t>Site Preparation</t>
  </si>
  <si>
    <t>Revenue Units</t>
  </si>
  <si>
    <t>Service (per year)</t>
  </si>
  <si>
    <t>Service (per tonneCO2)</t>
  </si>
  <si>
    <t>End of Life</t>
  </si>
  <si>
    <t>Item</t>
  </si>
  <si>
    <t>Input</t>
  </si>
  <si>
    <t>Project Details</t>
  </si>
  <si>
    <t>Cost Type</t>
  </si>
  <si>
    <t>Standardized</t>
  </si>
  <si>
    <t>Total ($)</t>
  </si>
  <si>
    <t>hours</t>
  </si>
  <si>
    <t>Capacity Factor (%)</t>
  </si>
  <si>
    <t>CDR Category (Primary)</t>
  </si>
  <si>
    <t>CDR Category (Secondary)</t>
  </si>
  <si>
    <t>Project Region</t>
  </si>
  <si>
    <t>Land: High value (eg. industrial)</t>
  </si>
  <si>
    <t>unit</t>
  </si>
  <si>
    <t>year</t>
  </si>
  <si>
    <t>tonneProduct</t>
  </si>
  <si>
    <t>tonneCO2</t>
  </si>
  <si>
    <t>US$/hour</t>
  </si>
  <si>
    <t>hour</t>
  </si>
  <si>
    <t>Capital Recovery Factor</t>
  </si>
  <si>
    <t>Annual charge which covers the capital costs and all estimated non-operational costs.</t>
  </si>
  <si>
    <t>Ocean Area</t>
  </si>
  <si>
    <t>Water: Tap water</t>
  </si>
  <si>
    <t>Water: Well water</t>
  </si>
  <si>
    <t>tonne</t>
  </si>
  <si>
    <t>m3</t>
  </si>
  <si>
    <t>Amount used  
(units per year)</t>
  </si>
  <si>
    <t>tonne-km</t>
  </si>
  <si>
    <t>Amount used  
(units per project)</t>
  </si>
  <si>
    <t>Fixed Units</t>
  </si>
  <si>
    <t>Variable Units</t>
  </si>
  <si>
    <t>km</t>
  </si>
  <si>
    <t>Total Fixed Operational Costs ($/year)</t>
  </si>
  <si>
    <t>Cost ($/tonneCO2)</t>
  </si>
  <si>
    <t>Total Revenues ($/year)</t>
  </si>
  <si>
    <t>Revenue ($/tonneCO2)</t>
  </si>
  <si>
    <t>Amount Produced  
(units per year)</t>
  </si>
  <si>
    <t>Material Disposal</t>
  </si>
  <si>
    <t>Installation &amp; Commissioning</t>
  </si>
  <si>
    <t>Construction</t>
  </si>
  <si>
    <t>Infrastructure (roads, pipelines, transmission lines, etc)</t>
  </si>
  <si>
    <t>Non-consumable inputs (catalysts, sorbents, etc)</t>
  </si>
  <si>
    <t>Capex will be charged to the project via the "Capital Recovery Factor", a fixed Opex value.</t>
  </si>
  <si>
    <t>Net Cost ($/tonneCO2)</t>
  </si>
  <si>
    <t>Phase 1, Milestone Round</t>
  </si>
  <si>
    <t>Expected Re-Emission of CO2 over 100 years (%)</t>
  </si>
  <si>
    <t>US$/Ha</t>
  </si>
  <si>
    <t>Net Tonnes CO2 Removed 
(tonneCO2/year)</t>
  </si>
  <si>
    <t>Land Acquired or Consumed (Ha)</t>
  </si>
  <si>
    <t>Revenues ($/year)</t>
  </si>
  <si>
    <t>Brief Definition</t>
  </si>
  <si>
    <t xml:space="preserve">This land is found in remote areas with no access to utility and logistic services. This includes desolate and desert areas. Higher cost of infrastructure and operation are expected on this type of land. </t>
  </si>
  <si>
    <t>Groundwater extracted onsite when there is no access to tap water, including freshwater and brine. This does not include the cost of water disposal or treatment.</t>
  </si>
  <si>
    <t>The average price of electricity that industrial consumers pay for  industrial grid service in a region. This price assumes that all required infrastructure is in place for the consumer to access the grid.</t>
  </si>
  <si>
    <t>Land that is permitted to be used for agricultural purposes including permanent and temporary crops and pastures. Higher costs associated to logistics and utility services infrastructure are expected.</t>
  </si>
  <si>
    <t>Land that is permitted to be used for industrial purposes. This land is commonly found within urban and suburban areas and/or industrial parks. Utility services like water, heat, and electricity are also easily accessible.</t>
  </si>
  <si>
    <t>The average cost of gasoline to the consumer. Does not include transportation of the fuel to and from a facility, nor any additional storage requirements for the fuel</t>
  </si>
  <si>
    <t>Water delivered through a piped network to consumers (referred to tap water). May or may not be potalbe (region depdendent).</t>
  </si>
  <si>
    <t>High income professions include: Managers, Professionals, Technicians, and Associate Professionals.</t>
  </si>
  <si>
    <t>Middle income professions include: Clerical Support Workers, Craft and Related Trades Workers, Plant and Machine Operators, and Service and Sales Workers.</t>
  </si>
  <si>
    <t>Low income professions include: Elementary Occupations and Skilled Agricultural, Forestry and Fishery Workers.</t>
  </si>
  <si>
    <t>The average cost of diesel to the consumer. Does not include transportation of the fuel to and from a facility, nor any additional storage requirements for the fuel.</t>
  </si>
  <si>
    <t>The average cost of propane to the consumer. Does not include transportation of the fuel to and from a facility, nor any additional storage requirements for the fuel.</t>
  </si>
  <si>
    <t>The cost of natural gas delivered to the consumers location and includes transportation costs. It does not include additional infrastructure that may need to be built for a facility to have access to natural gas.</t>
  </si>
  <si>
    <t>Team Defined</t>
  </si>
  <si>
    <t>1. Capital Costs</t>
  </si>
  <si>
    <t>2. Fixed Operational Costs</t>
  </si>
  <si>
    <t>3. Variable Operational Costs</t>
  </si>
  <si>
    <t>4. End of Project Costs</t>
  </si>
  <si>
    <t>Total Variable Operational Costs ($/year)</t>
  </si>
  <si>
    <t>5. Revenues</t>
  </si>
  <si>
    <t>Gross Tonnes of CO2 Removed (per year)</t>
  </si>
  <si>
    <t>Tonnes Emitted (CO2e, per year)</t>
  </si>
  <si>
    <t>Extreme High</t>
  </si>
  <si>
    <t>High</t>
  </si>
  <si>
    <t>Low</t>
  </si>
  <si>
    <t>Extreme Low</t>
  </si>
  <si>
    <t>Variable 1</t>
  </si>
  <si>
    <t>Variable 2</t>
  </si>
  <si>
    <t>Variable 3</t>
  </si>
  <si>
    <t>Variable 4</t>
  </si>
  <si>
    <t>Variable 5</t>
  </si>
  <si>
    <t>Nominal Value</t>
  </si>
  <si>
    <t>Name</t>
  </si>
  <si>
    <t>% Change Input</t>
  </si>
  <si>
    <t>% Change Cost</t>
  </si>
  <si>
    <t>6. Sensitivity Analysis</t>
  </si>
  <si>
    <t>Sensitivity Worksheet</t>
  </si>
  <si>
    <t>Cost Over Time</t>
  </si>
  <si>
    <t>End of Project Costs ($/year)</t>
  </si>
  <si>
    <t>Error Check:</t>
  </si>
  <si>
    <t>Total Up-Front Capital Costs (Nominal Cost Sheet)</t>
  </si>
  <si>
    <t>Sum of Capital Costs 
(This Sheet)</t>
  </si>
  <si>
    <t>Sum of Operational cost totals 
(Nominal Cost Sheet)</t>
  </si>
  <si>
    <t>Total Operational Costs (Fixed + Variable) ($/year)</t>
  </si>
  <si>
    <t>Average Total Operational Costs 
(This sheet)</t>
  </si>
  <si>
    <t>Capital Costs ($/year)</t>
  </si>
  <si>
    <t>Total End of project Cleanup Costs ($/project)</t>
  </si>
  <si>
    <t>Project Lifetime (minimum 5 years)</t>
  </si>
  <si>
    <t>Value:</t>
  </si>
  <si>
    <t>Oceania &amp; Pacific Islands</t>
  </si>
  <si>
    <t>Asia</t>
  </si>
  <si>
    <t>Central and South America</t>
  </si>
  <si>
    <t>Total Up-Front Capital Costs ($/project)</t>
  </si>
  <si>
    <t>Choose a "Cost type" using the dropdown menus in this column. Note the different areas for "Standardized" vs "Team Defined" cost types.</t>
  </si>
  <si>
    <t>Add descriptions in this column, indicating what aspect of the process this line references.</t>
  </si>
  <si>
    <t>The grey boxes will automatically populate based on the Cost Type selection. Blue boxes must be filled in manually.</t>
  </si>
  <si>
    <t>Fill in the amount used (either per project, or per year, as specified)</t>
  </si>
  <si>
    <t>Make a note indicating the source for the cost rate used for each line, and the methodology used to provide the estimate (See sections 5.5 and 5.6 of the XPRIZE Carbon Removal Rules - Phase 1.</t>
  </si>
  <si>
    <t>CAUTION: Do not edit or modify any grey or pink cells.</t>
  </si>
  <si>
    <t>Variable</t>
  </si>
  <si>
    <t>The cost of electricity for an on-site diesel power source when on-site generation is required and/or there is no access to grid electricity. This includes the cost of 200 liters of fuel required per MWh of electricity.</t>
  </si>
  <si>
    <t>The cost of electricity for a utility scale wind power source when on-site generation is required and/or there is no access to grid electricity.</t>
  </si>
  <si>
    <t>The cost of electricity for a utility scale solar power source when on-site generation is required and/or there is no access to grid electricity.</t>
  </si>
  <si>
    <t>Eritrea</t>
  </si>
  <si>
    <t>Mauritania</t>
  </si>
  <si>
    <t>Western Sahara</t>
  </si>
  <si>
    <t>Swaziland</t>
  </si>
  <si>
    <t>Mayotte</t>
  </si>
  <si>
    <t>Saint Helena</t>
  </si>
  <si>
    <t>American Samoa</t>
  </si>
  <si>
    <t>Pitcairn Islands</t>
  </si>
  <si>
    <t>French Polynesia</t>
  </si>
  <si>
    <t>Guam</t>
  </si>
  <si>
    <t>Tokelau</t>
  </si>
  <si>
    <t>Micronesia</t>
  </si>
  <si>
    <t>Niue</t>
  </si>
  <si>
    <t>New Caledonia</t>
  </si>
  <si>
    <t>Norfolk Island</t>
  </si>
  <si>
    <t>Wallis and Futuna</t>
  </si>
  <si>
    <t>Northern Mariana Islands</t>
  </si>
  <si>
    <t>Heard Island and McDonald Islands</t>
  </si>
  <si>
    <t>French Southern Territories</t>
  </si>
  <si>
    <t>U.S. Minor Outlying Islands</t>
  </si>
  <si>
    <t>Christmas Island</t>
  </si>
  <si>
    <t>Cocos [Keeling] Islands</t>
  </si>
  <si>
    <t>Faroe Islands</t>
  </si>
  <si>
    <t>Macedonia</t>
  </si>
  <si>
    <t>Taiwan</t>
  </si>
  <si>
    <t>Macau</t>
  </si>
  <si>
    <t>British Indian Ocean Territory</t>
  </si>
  <si>
    <t>Bermuda</t>
  </si>
  <si>
    <t>British Virgin Islands</t>
  </si>
  <si>
    <t>Cayman Islands</t>
  </si>
  <si>
    <t>French Guiana</t>
  </si>
  <si>
    <t>Guadeloupe</t>
  </si>
  <si>
    <t>Martinique</t>
  </si>
  <si>
    <t>Montserrat</t>
  </si>
  <si>
    <t>Netherlands Antilles</t>
  </si>
  <si>
    <t>Turks and Caicos Islands</t>
  </si>
  <si>
    <t>U.S. Virgin Islands</t>
  </si>
  <si>
    <t>Anguilla</t>
  </si>
  <si>
    <t>Bouvet Island</t>
  </si>
  <si>
    <t>Falkland Islands [Islas Malvinas]</t>
  </si>
  <si>
    <t>South Georgia and the South Sandwich Islands</t>
  </si>
  <si>
    <t>Puerto Rico</t>
  </si>
  <si>
    <t>Saint Pierre and Miquelon</t>
  </si>
  <si>
    <t>Vatican City</t>
  </si>
  <si>
    <t>Greenland</t>
  </si>
  <si>
    <t>Isle of Man</t>
  </si>
  <si>
    <t>Guernsey</t>
  </si>
  <si>
    <t>Jersey</t>
  </si>
  <si>
    <t>Gibraltar</t>
  </si>
  <si>
    <t>Svalbard and Jan Mayen</t>
  </si>
  <si>
    <t>hectare</t>
  </si>
  <si>
    <t>Service (per hectare)</t>
  </si>
  <si>
    <t>Version</t>
  </si>
  <si>
    <t>Date</t>
  </si>
  <si>
    <t>Initial Release</t>
  </si>
  <si>
    <t>Corrected all land area references from acre (incorrect) to hectare (correct)</t>
  </si>
  <si>
    <t>Electricity: Wind (generated) &amp; industrial grid (supplied)</t>
  </si>
  <si>
    <t>IRENA + IEA</t>
  </si>
  <si>
    <t>Electricity: Wind (generated) &amp; diesel (generated)</t>
  </si>
  <si>
    <t>Electricity: Wind (generated) &amp; battery (generated)</t>
  </si>
  <si>
    <t>IRENA + Lazard</t>
  </si>
  <si>
    <t>Electricity: Solar (generated) &amp; industrial grid (supplied)</t>
  </si>
  <si>
    <t>Electricity: Solar (generated) &amp; diesel (generated)</t>
  </si>
  <si>
    <t>Electricity: Solar (generated) &amp; battery (generated)</t>
  </si>
  <si>
    <t>The blended cost of electricity for a renewable power source with grid service backup to ensure 100% availability of power.</t>
  </si>
  <si>
    <t>The blended cost of electricity for a renewable power source with batteries and sufficient generation capacity to support 100% availability of power.</t>
  </si>
  <si>
    <t>The blended cost of electricity for a renewable power source with diesel generation to support 100% availability of power.</t>
  </si>
  <si>
    <t>Electricity 
(Blended Renewables + Back-up Power)</t>
  </si>
  <si>
    <t>(Generated)
Solar + Grid LCOE
(US$/MWh)</t>
  </si>
  <si>
    <t>International Renewable Energy Agency  (IRENA). International Energy Agency (IEA)</t>
  </si>
  <si>
    <t>The cost of electricity for a utility scale solar power source when on-site generation is used with support from a local energy grid. The levelized cost of electricity is the average minimum price at which the generated electricity is required to be sold in order to offset the total costs of production over its lifetime. This cost assumes that the electricity supplied from the solar panel is equal to its capacity factor (42%). The remaining electricity is supplied by the local grid.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</si>
  <si>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solar cost and electricity use by country was used as the weighting factor for grid electricity. A capacity factor of 42% for solar was used to calculate the weighting of solar to grid dependency.</t>
  </si>
  <si>
    <t>(Generated)
Solar + Diesel LCOE
(US$/MWh)</t>
  </si>
  <si>
    <t>International Renewable Energy Agency  (IRENA). International Energy Agency (IEA). Set of assumptions</t>
  </si>
  <si>
    <t>The cost of electricity for a utility scale solar power source when on-site generation is used with support from a diesel generator to meet 100% of the electricity needs. The levelized cost of electricity is the average minimum price at which the generated electricity is required to be sold in order to offset the total costs of production over its lifetime. This cost assumes that the electricity supplied from the solar panel is equal to its capacity factor (42%). The remaining electricity is supplied by burning diesel in an additional onsight generator. This cost also  includes the cost to burn 200L of fuel per MWh of electricity created from the generator.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</si>
  <si>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solare and diesel fuel was used for the diesel generation. A capacity factor of 42% for solar was used to calculate the weighting of solar to diesel dependency.</t>
  </si>
  <si>
    <t>(Generated)
Solar + Battery LCOE
(US$/MWh)</t>
  </si>
  <si>
    <t>International Renewable Energy Agency  (IRENA). Lazard financial services</t>
  </si>
  <si>
    <t>The cost of electricity for a utility scale solar power source when on-site generation is used with support from batteries. The levelized cost of electricity is the average minimum price at which the generated electricity is required to be sold in order to offset the total costs of production over its lifetime. This cost assumes that the electricity supplied from the solar panel is equal to its capacity factor (42%). The remaining electricity is supplied by a battery storage system.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</si>
  <si>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solar cost and battery cost. A capacity factor of 42% for solar was used to calculate the weighting of solar to battery dependency.</t>
  </si>
  <si>
    <t>(Generated)
Wind + Grid LCOE
(US$/MWh)</t>
  </si>
  <si>
    <t>The cost of electricity for a utility scale wind power source when on-site generation is used with support from a local energy grid. The levelized cost of electricity is the average minimum price at which the generated electricity is required to be sold in order to offset the total costs of production over its lifetime. This cost assumes that the electricity supplied from the wind panel is equal to its capacity factor (43% for C/S. America; 41% for N. America; 36% for Africa, Oceania, C/E. Eur, and W. Eur; and 34% for Asia). The remaining electricity is supplied by the local grid.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</si>
  <si>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wind cost and electricity use by country was used as the weighting factor for grid electricity. A capacity factor by region (43% for C/S. America; 41% for N. America; 36% for Africa, Oceania, C/E. Eur, and W. Eur; and 34% for Asia) was used to calculate the weighting of wind to grid dependency</t>
  </si>
  <si>
    <t>(Generated)
Wind + Diesel LCOE
(US$/MWh)</t>
  </si>
  <si>
    <t>The cost of electricity for a utility scale wind power source when on-site generation is used with support from a diesel generator. The levelized cost of electricity is the average minimum price at which the generated electricity is required to be sold in order to offset the total costs of production over its lifetime. This cost assumes that the electricity supplied from the wind panel is equal to its capacity factor (43% for C/S. America; 41% for N. America; 36% for Africa, Oceania, C/E. Eur, and W. Eur; and 34% for Asia). The remaining electricity is supplied by burning diesel in an additional onsight generator. This cost also includes the cost to burn 200L of fuel per MWh of electricity created from the generator.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</si>
  <si>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wind and diesel fuel was used for the diesel generation. A capacity factor by region (43% for C/S. America; 41% for N. America; 36% for Africa, Oceania, C/E. Eur, and W. Eur; and 34% for Asia) was used to calculate the weighting of wind to diesel dependency</t>
  </si>
  <si>
    <t>(Generated)
Wind + Battery LCOE
(US$/MWh)</t>
  </si>
  <si>
    <t>International Renewable Energy Agency  (IRENA). Lazard Financial Services</t>
  </si>
  <si>
    <t>The cost of electricity for a utility scale wind power source when on-site generation is used with support from batteries. The levelized cost of electricity is the average minimum price at which the generated electricity is required to be sold in order to offset the total costs of production over its lifetime. This cost assumes that the electricity supplied from the wind panel is equal to its capacity (43% for C/S. America; 41% for N. America; 36% for Africa, Oceania, C/E. Eur, and W. Eur; and 34% for Asia). The remaining electricity is supplied by the battery storage system. This assumes that no transportation to site is required and infrastructure to utilize the generated electricity is in place</t>
  </si>
  <si>
    <t>US$/MWh. The regions are calculated based on selected countries that are representative of the regions. Installed capacity by country was used as the weighting factor for wind cost and battery cost. A capacity factor by region (43%: C/S. America, 41%: N. America 36%: Africa, Oceania, C/E. Eur, W. Eur 34%: Asia) was used to calculate the weighting of wind to battery dependency</t>
  </si>
  <si>
    <t>Minor edits to the instructions in tabs 1 and 3 to improve clarity.</t>
  </si>
  <si>
    <t>Additional energy options added to help account for intermittency of generated renewables.</t>
  </si>
  <si>
    <t>Feedstock (specify in Description)</t>
  </si>
  <si>
    <t>Modified permissions to allow formatting &amp; resizing of columns and rows</t>
  </si>
  <si>
    <t xml:space="preserve">Corrected mistaken values in the Cost Matrix 'Electricity: Diesel (generated)' </t>
  </si>
  <si>
    <t>Corrected mistaken values in the Cost Matrix 'Fuel: Natural Gas'</t>
  </si>
  <si>
    <t>Corrected the "error check" function of tab 2.</t>
  </si>
  <si>
    <t>Added additional lines to all sections of tab 1.</t>
  </si>
  <si>
    <t>Fully Considered Cost Worksheet (v1.3)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</si>
</sst>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164" formatCode="0.0%"/>
    <numFmt numFmtId="165" formatCode="_(&quot;$&quot;* #,##0_);_(&quot;$&quot;* \(#,##0\);_(&quot;$&quot;* &quot;-&quot;??_);_(@_)"/>
    <numFmt numFmtId="166" formatCode="0.0"/>
    <numFmt numFmtId="167" formatCode="_-&quot;$&quot;* #,##0.00_-;\-&quot;$&quot;* #,##0.00_-;_-&quot;$&quot;* &quot;-&quot;??_-;_-@"/>
    <numFmt numFmtId="168" formatCode="_-&quot;$&quot;* #,##0_-;\-&quot;$&quot;* #,##0_-;_-&quot;$&quot;* &quot;-&quot;??_-;_-@"/>
  </numFmts>
  <fonts count="35">
    <font>
      <sz val="10"/>
      <color rgb="FF000000"/>
      <name val="Arial"/>
    </font>
    <font>
      <sz val="10"/>
      <color theme="1"/>
      <name val="Arial"/>
      <family val="2"/>
    </font>
    <font>
      <b/>
      <sz val="10"/>
      <color theme="1"/>
      <name val="Arial"/>
      <family val="2"/>
    </font>
    <font>
      <sz val="10"/>
      <color rgb="FFFF0000"/>
      <name val="Arial"/>
      <family val="2"/>
    </font>
    <font>
      <sz val="10"/>
      <color rgb="FF000000"/>
      <name val="Arial"/>
      <family val="2"/>
    </font>
    <font>
      <sz val="10"/>
      <color rgb="FF000000"/>
      <name val="Arial"/>
      <family val="2"/>
    </font>
    <font>
      <b/>
      <sz val="10"/>
      <color rgb="FF000000"/>
      <name val="Arial"/>
      <family val="2"/>
    </font>
    <font>
      <b/>
      <sz val="12"/>
      <color theme="1"/>
      <name val="Arial"/>
      <family val="2"/>
    </font>
    <font>
      <sz val="11"/>
      <color theme="1"/>
      <name val="Helvetica Neue"/>
      <family val="2"/>
    </font>
    <font>
      <sz val="11"/>
      <color rgb="FF252D32"/>
      <name val="Avenir"/>
      <family val="2"/>
    </font>
    <font>
      <sz val="11"/>
      <color theme="1"/>
      <name val="Avenir"/>
      <family val="2"/>
    </font>
    <font>
      <sz val="11"/>
      <color theme="1"/>
      <name val="Arial"/>
      <family val="2"/>
    </font>
    <font>
      <b/>
      <sz val="11"/>
      <color theme="1"/>
      <name val="Avenir"/>
      <family val="2"/>
    </font>
    <font>
      <sz val="11"/>
      <color rgb="FF000000"/>
      <name val="Avenir"/>
      <family val="2"/>
    </font>
    <font>
      <i/>
      <sz val="11"/>
      <color rgb="FFFF0000"/>
      <name val="Avenir"/>
      <family val="2"/>
    </font>
    <font>
      <b/>
      <sz val="11"/>
      <color theme="0"/>
      <name val="Avenir"/>
      <family val="2"/>
    </font>
    <font>
      <b/>
      <sz val="11"/>
      <color rgb="FFFFFFFF"/>
      <name val="Avenir"/>
      <family val="2"/>
    </font>
    <font>
      <sz val="11"/>
      <color rgb="FF252D32"/>
      <name val="Arial"/>
      <family val="2"/>
    </font>
    <font>
      <i/>
      <sz val="8"/>
      <color rgb="FFFF0000"/>
      <name val="Avenir"/>
      <family val="2"/>
    </font>
    <font>
      <sz val="9"/>
      <color theme="1"/>
      <name val="Avenir"/>
      <family val="2"/>
    </font>
    <font>
      <sz val="10"/>
      <color rgb="FF000000"/>
      <name val="Avenir"/>
      <family val="2"/>
    </font>
    <font>
      <b/>
      <sz val="11"/>
      <color theme="1"/>
      <name val="Helvetica Neue"/>
      <family val="2"/>
    </font>
    <font>
      <b/>
      <sz val="11"/>
      <color rgb="FF000000"/>
      <name val="Helvetica Neue"/>
      <family val="2"/>
    </font>
    <font>
      <sz val="11"/>
      <color rgb="FF000000"/>
      <name val="Helvetica Neue"/>
      <family val="2"/>
    </font>
    <font>
      <sz val="11"/>
      <color rgb="FFFF0000"/>
      <name val="Avenir"/>
      <family val="2"/>
    </font>
    <font>
      <b/>
      <i/>
      <sz val="12"/>
      <color rgb="FF000000"/>
      <name val="Helvetica Neue"/>
      <family val="2"/>
    </font>
    <font>
      <b/>
      <sz val="12"/>
      <color theme="1"/>
      <name val="Helvetica Neue"/>
      <family val="2"/>
    </font>
    <font>
      <b/>
      <sz val="10"/>
      <color theme="0"/>
      <name val="Arial"/>
      <family val="2"/>
    </font>
    <font>
      <sz val="12"/>
      <color rgb="FF000000"/>
      <name val="Arial"/>
      <family val="2"/>
    </font>
    <font>
      <sz val="18"/>
      <color rgb="FF000000"/>
      <name val="Arial"/>
      <family val="2"/>
    </font>
    <font>
      <sz val="24"/>
      <color rgb="FF000000"/>
      <name val="Arial"/>
      <family val="2"/>
    </font>
    <font>
      <i/>
      <sz val="10"/>
      <color rgb="FF000000"/>
      <name val="Arial"/>
      <family val="2"/>
    </font>
    <font>
      <b/>
      <sz val="14"/>
      <color rgb="FFFF0000"/>
      <name val="Arial"/>
      <family val="2"/>
    </font>
    <font>
      <b/>
      <sz val="11"/>
      <color theme="1"/>
      <name val="Avenir Light"/>
      <family val="2"/>
    </font>
    <font>
      <sz val="11"/>
      <color theme="1"/>
      <name val="Avenir Light"/>
      <family val="2"/>
    </font>
  </fonts>
  <fills count="19">
    <fill>
      <patternFill patternType="none"/>
    </fill>
    <fill>
      <patternFill patternType="gray125"/>
    </fill>
    <fill>
      <patternFill patternType="solid">
        <fgColor rgb="FFD9D9D9"/>
        <bgColor rgb="FFD9D9D9"/>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0"/>
        <bgColor rgb="FFBDD7F1"/>
      </patternFill>
    </fill>
    <fill>
      <patternFill patternType="solid">
        <fgColor rgb="FFFFFFFF"/>
        <bgColor rgb="FFFFFFFF"/>
      </patternFill>
    </fill>
    <fill>
      <patternFill patternType="solid">
        <fgColor rgb="FF44546A"/>
        <bgColor rgb="FF44546A"/>
      </patternFill>
    </fill>
    <fill>
      <patternFill patternType="solid">
        <fgColor theme="4"/>
        <bgColor theme="4"/>
      </patternFill>
    </fill>
    <fill>
      <patternFill patternType="solid">
        <fgColor theme="6"/>
        <bgColor theme="6"/>
      </patternFill>
    </fill>
    <fill>
      <patternFill patternType="solid">
        <fgColor theme="0" tint="-0.14999847407452621"/>
        <bgColor rgb="FF2D7EA9"/>
      </patternFill>
    </fill>
    <fill>
      <patternFill patternType="solid">
        <fgColor theme="4" tint="0.79998168889431442"/>
        <bgColor rgb="FFBDD7F1"/>
      </patternFill>
    </fill>
    <fill>
      <patternFill patternType="solid">
        <fgColor theme="0" tint="-0.14999847407452621"/>
        <bgColor rgb="FFBDD7F1"/>
      </patternFill>
    </fill>
    <fill>
      <patternFill patternType="solid">
        <fgColor theme="1" tint="0.499984740745262"/>
        <bgColor indexed="64"/>
      </patternFill>
    </fill>
    <fill>
      <patternFill patternType="solid">
        <fgColor theme="7" tint="0.39997558519241921"/>
        <bgColor indexed="64"/>
      </patternFill>
    </fill>
    <fill>
      <patternFill patternType="solid">
        <fgColor theme="7" tint="0.39997558519241921"/>
        <bgColor rgb="FFBDD7F1"/>
      </patternFill>
    </fill>
    <fill>
      <patternFill patternType="solid">
        <fgColor theme="5" tint="0.79998168889431442"/>
        <bgColor rgb="FFBDD7F1"/>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right/>
      <top/>
      <bottom style="thin">
        <color indexed="64"/>
      </bottom>
      <diagonal/>
    </border>
    <border>
      <left/>
      <right/>
      <top style="thin">
        <color rgb="FF000000"/>
      </top>
      <bottom/>
      <diagonal/>
    </border>
    <border>
      <left/>
      <right/>
      <top/>
      <bottom style="thin">
        <color rgb="FF000000"/>
      </bottom>
      <diagonal/>
    </border>
    <border>
      <left style="medium">
        <color theme="0"/>
      </left>
      <right style="medium">
        <color theme="0"/>
      </right>
      <top/>
      <bottom/>
      <diagonal/>
    </border>
    <border>
      <left style="medium">
        <color theme="0"/>
      </left>
      <right/>
      <top/>
      <bottom/>
      <diagonal/>
    </border>
    <border>
      <left/>
      <right/>
      <top/>
      <bottom style="dotted">
        <color rgb="FF000000"/>
      </bottom>
      <diagonal/>
    </border>
    <border>
      <left/>
      <right/>
      <top style="dotted">
        <color rgb="FF000000"/>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dotted">
        <color rgb="FF000000"/>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bottom style="medium">
        <color rgb="FFFF0000"/>
      </bottom>
      <diagonal/>
    </border>
    <border>
      <left style="thin">
        <color indexed="64"/>
      </left>
      <right style="medium">
        <color rgb="FFFF0000"/>
      </right>
      <top style="thin">
        <color indexed="64"/>
      </top>
      <bottom style="medium">
        <color rgb="FFFF0000"/>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indexed="64"/>
      </bottom>
      <diagonal/>
    </border>
    <border>
      <left style="thin">
        <color indexed="64"/>
      </left>
      <right style="medium">
        <color theme="1"/>
      </right>
      <top style="thin">
        <color indexed="64"/>
      </top>
      <bottom style="medium">
        <color indexed="64"/>
      </bottom>
      <diagonal/>
    </border>
    <border>
      <left style="medium">
        <color theme="1"/>
      </left>
      <right/>
      <top/>
      <bottom style="medium">
        <color theme="1"/>
      </bottom>
      <diagonal/>
    </border>
    <border>
      <left/>
      <right/>
      <top/>
      <bottom style="medium">
        <color theme="1"/>
      </bottom>
      <diagonal/>
    </border>
    <border>
      <left style="thin">
        <color indexed="64"/>
      </left>
      <right/>
      <top/>
      <bottom style="medium">
        <color theme="1"/>
      </bottom>
      <diagonal/>
    </border>
    <border>
      <left style="thin">
        <color indexed="64"/>
      </left>
      <right style="medium">
        <color theme="1"/>
      </right>
      <top/>
      <bottom style="medium">
        <color theme="1"/>
      </bottom>
      <diagonal/>
    </border>
    <border>
      <left style="medium">
        <color theme="1"/>
      </left>
      <right style="thin">
        <color indexed="64"/>
      </right>
      <top style="medium">
        <color indexed="64"/>
      </top>
      <bottom style="medium">
        <color indexed="64"/>
      </bottom>
      <diagonal/>
    </border>
    <border>
      <left style="thin">
        <color indexed="64"/>
      </left>
      <right style="medium">
        <color theme="1"/>
      </right>
      <top style="medium">
        <color indexed="64"/>
      </top>
      <bottom style="medium">
        <color indexed="64"/>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bottom/>
      <diagonal/>
    </border>
    <border>
      <left style="medium">
        <color theme="1"/>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style="medium">
        <color theme="1"/>
      </right>
      <top/>
      <bottom style="medium">
        <color theme="1"/>
      </bottom>
      <diagonal/>
    </border>
    <border>
      <left/>
      <right style="thin">
        <color indexed="64"/>
      </right>
      <top style="medium">
        <color theme="1"/>
      </top>
      <bottom style="thin">
        <color indexed="64"/>
      </bottom>
      <diagonal/>
    </border>
    <border>
      <left/>
      <right/>
      <top style="thin">
        <color indexed="64"/>
      </top>
      <bottom style="medium">
        <color theme="1"/>
      </bottom>
      <diagonal/>
    </border>
    <border>
      <left style="medium">
        <color theme="1"/>
      </left>
      <right style="thin">
        <color indexed="64"/>
      </right>
      <top style="thin">
        <color indexed="64"/>
      </top>
      <bottom/>
      <diagonal/>
    </border>
    <border>
      <left style="thin">
        <color indexed="64"/>
      </left>
      <right style="thin">
        <color indexed="64"/>
      </right>
      <top style="medium">
        <color theme="1"/>
      </top>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style="thin">
        <color indexed="64"/>
      </left>
      <right style="thin">
        <color indexed="64"/>
      </right>
      <top/>
      <bottom style="medium">
        <color theme="1"/>
      </bottom>
      <diagonal/>
    </border>
    <border>
      <left/>
      <right/>
      <top/>
      <bottom style="thin">
        <color theme="1"/>
      </bottom>
      <diagonal/>
    </border>
    <border>
      <left style="thin">
        <color theme="1"/>
      </left>
      <right style="medium">
        <color theme="1"/>
      </right>
      <top style="thin">
        <color indexed="64"/>
      </top>
      <bottom style="thin">
        <color indexed="64"/>
      </bottom>
      <diagonal/>
    </border>
    <border>
      <left style="medium">
        <color theme="1"/>
      </left>
      <right/>
      <top style="thin">
        <color indexed="64"/>
      </top>
      <bottom style="thin">
        <color indexed="64"/>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indexed="64"/>
      </left>
      <right style="thin">
        <color theme="1"/>
      </right>
      <top style="medium">
        <color theme="1"/>
      </top>
      <bottom style="thin">
        <color indexed="64"/>
      </bottom>
      <diagonal/>
    </border>
    <border>
      <left style="thin">
        <color theme="1"/>
      </left>
      <right/>
      <top/>
      <bottom/>
      <diagonal/>
    </border>
    <border>
      <left/>
      <right/>
      <top style="thin">
        <color indexed="64"/>
      </top>
      <bottom/>
      <diagonal/>
    </border>
    <border>
      <left/>
      <right/>
      <top style="thin">
        <color indexed="64"/>
      </top>
      <bottom style="dotted">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5">
    <xf numFmtId="0" fontId="0" fillId="0" borderId="0"/>
    <xf numFmtId="44" fontId="5" fillId="0" borderId="0" applyFont="0" applyFill="0" applyBorder="0" applyAlignment="0" applyProtection="0"/>
    <xf numFmtId="9" fontId="5" fillId="0" borderId="0" applyFont="0" applyFill="0" applyBorder="0" applyAlignment="0" applyProtection="0"/>
    <xf numFmtId="0" fontId="11" fillId="0" borderId="0"/>
    <xf numFmtId="0" fontId="4" fillId="0" borderId="0"/>
  </cellStyleXfs>
  <cellXfs count="348">
    <xf numFmtId="0" fontId="0" fillId="0" borderId="0" xfId="0" applyFont="1" applyAlignment="1"/>
    <xf numFmtId="0" fontId="0" fillId="4" borderId="0" xfId="0" applyFill="1"/>
    <xf numFmtId="0" fontId="4" fillId="4" borderId="0" xfId="0" applyFont="1" applyFill="1"/>
    <xf numFmtId="0" fontId="0" fillId="0" borderId="0" xfId="0"/>
    <xf numFmtId="0" fontId="10" fillId="0" borderId="0" xfId="3" applyFont="1"/>
    <xf numFmtId="0" fontId="11" fillId="0" borderId="0" xfId="3"/>
    <xf numFmtId="0" fontId="14" fillId="0" borderId="0" xfId="3" applyFont="1"/>
    <xf numFmtId="0" fontId="15" fillId="8" borderId="2" xfId="3" applyFont="1" applyFill="1" applyBorder="1" applyAlignment="1">
      <alignment vertical="center"/>
    </xf>
    <xf numFmtId="0" fontId="15" fillId="8" borderId="2" xfId="3" applyFont="1" applyFill="1" applyBorder="1" applyAlignment="1">
      <alignment horizontal="left" vertical="center"/>
    </xf>
    <xf numFmtId="0" fontId="16" fillId="8" borderId="2" xfId="3" applyFont="1" applyFill="1" applyBorder="1" applyAlignment="1">
      <alignment horizontal="left" vertical="center" wrapText="1"/>
    </xf>
    <xf numFmtId="0" fontId="15" fillId="9" borderId="2" xfId="3" applyFont="1" applyFill="1" applyBorder="1" applyAlignment="1">
      <alignment horizontal="left" vertical="center" wrapText="1"/>
    </xf>
    <xf numFmtId="0" fontId="12" fillId="0" borderId="0" xfId="3" applyFont="1" applyAlignment="1">
      <alignment vertical="center"/>
    </xf>
    <xf numFmtId="0" fontId="9" fillId="0" borderId="0" xfId="3" applyFont="1" applyAlignment="1">
      <alignment horizontal="left" vertical="center" wrapText="1"/>
    </xf>
    <xf numFmtId="0" fontId="9" fillId="0" borderId="0" xfId="3" applyFont="1" applyAlignment="1">
      <alignment vertical="center"/>
    </xf>
    <xf numFmtId="0" fontId="10" fillId="0" borderId="0" xfId="3" applyFont="1" applyAlignment="1">
      <alignment vertical="center"/>
    </xf>
    <xf numFmtId="0" fontId="10" fillId="0" borderId="5" xfId="3" applyFont="1" applyBorder="1"/>
    <xf numFmtId="0" fontId="10" fillId="0" borderId="0" xfId="3" applyFont="1" applyAlignment="1">
      <alignment horizontal="left" vertical="center"/>
    </xf>
    <xf numFmtId="0" fontId="9" fillId="0" borderId="0" xfId="3" applyFont="1" applyAlignment="1">
      <alignment horizontal="left" vertical="center"/>
    </xf>
    <xf numFmtId="0" fontId="9" fillId="0" borderId="0" xfId="3" applyFont="1"/>
    <xf numFmtId="0" fontId="9" fillId="0" borderId="5" xfId="3" applyFont="1" applyBorder="1" applyAlignment="1">
      <alignment horizontal="left" vertical="center"/>
    </xf>
    <xf numFmtId="0" fontId="18" fillId="0" borderId="0" xfId="3" applyFont="1"/>
    <xf numFmtId="0" fontId="19" fillId="0" borderId="0" xfId="3" applyFont="1"/>
    <xf numFmtId="0" fontId="9" fillId="0" borderId="0" xfId="3" applyFont="1" applyAlignment="1">
      <alignment horizontal="left"/>
    </xf>
    <xf numFmtId="9" fontId="10" fillId="0" borderId="0" xfId="3" applyNumberFormat="1" applyFont="1"/>
    <xf numFmtId="0" fontId="15" fillId="9" borderId="6" xfId="3" applyFont="1" applyFill="1" applyBorder="1" applyAlignment="1">
      <alignment vertical="center"/>
    </xf>
    <xf numFmtId="0" fontId="15" fillId="9" borderId="6" xfId="3" applyFont="1" applyFill="1" applyBorder="1" applyAlignment="1">
      <alignment horizontal="left" vertical="center"/>
    </xf>
    <xf numFmtId="0" fontId="15" fillId="10" borderId="7" xfId="3" applyFont="1" applyFill="1" applyBorder="1" applyAlignment="1">
      <alignment vertical="center"/>
    </xf>
    <xf numFmtId="0" fontId="15" fillId="10" borderId="0" xfId="3" applyFont="1" applyFill="1" applyAlignment="1">
      <alignment vertical="center"/>
    </xf>
    <xf numFmtId="0" fontId="9" fillId="0" borderId="8" xfId="3" applyFont="1" applyBorder="1" applyAlignment="1">
      <alignment vertical="center"/>
    </xf>
    <xf numFmtId="0" fontId="10" fillId="0" borderId="8" xfId="3" applyFont="1" applyBorder="1" applyAlignment="1">
      <alignment vertical="center" wrapText="1"/>
    </xf>
    <xf numFmtId="0" fontId="9" fillId="7" borderId="8" xfId="3" applyFont="1" applyFill="1" applyBorder="1" applyAlignment="1">
      <alignment vertical="center" wrapText="1"/>
    </xf>
    <xf numFmtId="0" fontId="13" fillId="0" borderId="8" xfId="3" applyFont="1" applyBorder="1" applyAlignment="1">
      <alignment vertical="center" wrapText="1"/>
    </xf>
    <xf numFmtId="0" fontId="9" fillId="0" borderId="8" xfId="3" applyFont="1" applyBorder="1" applyAlignment="1">
      <alignment vertical="center" wrapText="1"/>
    </xf>
    <xf numFmtId="0" fontId="9" fillId="0" borderId="9" xfId="3" applyFont="1" applyBorder="1" applyAlignment="1">
      <alignment vertical="center" wrapText="1"/>
    </xf>
    <xf numFmtId="0" fontId="10" fillId="0" borderId="9" xfId="3" applyFont="1" applyBorder="1" applyAlignment="1">
      <alignment vertical="center" wrapText="1"/>
    </xf>
    <xf numFmtId="0" fontId="12" fillId="0" borderId="5" xfId="3" applyFont="1" applyBorder="1" applyAlignment="1">
      <alignment horizontal="left" vertical="center"/>
    </xf>
    <xf numFmtId="0" fontId="10" fillId="0" borderId="5" xfId="3" applyFont="1" applyBorder="1" applyAlignment="1">
      <alignment vertical="center"/>
    </xf>
    <xf numFmtId="0" fontId="10" fillId="0" borderId="5" xfId="3" applyFont="1" applyBorder="1" applyAlignment="1">
      <alignment vertical="center" wrapText="1"/>
    </xf>
    <xf numFmtId="0" fontId="12" fillId="0" borderId="0" xfId="3" applyFont="1" applyAlignment="1">
      <alignment horizontal="left" vertical="center"/>
    </xf>
    <xf numFmtId="0" fontId="10" fillId="0" borderId="0" xfId="3" applyFont="1" applyAlignment="1">
      <alignment vertical="center" wrapText="1"/>
    </xf>
    <xf numFmtId="0" fontId="10" fillId="0" borderId="8" xfId="3" applyFont="1" applyBorder="1" applyAlignment="1">
      <alignment vertical="center"/>
    </xf>
    <xf numFmtId="0" fontId="10" fillId="0" borderId="9" xfId="3" applyFont="1" applyBorder="1" applyAlignment="1">
      <alignment vertical="center"/>
    </xf>
    <xf numFmtId="0" fontId="10" fillId="0" borderId="8" xfId="3" applyFont="1" applyBorder="1" applyAlignment="1">
      <alignment horizontal="left" vertical="center" wrapText="1"/>
    </xf>
    <xf numFmtId="0" fontId="9" fillId="0" borderId="8" xfId="3" applyFont="1" applyBorder="1" applyAlignment="1">
      <alignment horizontal="left" vertical="center" wrapText="1"/>
    </xf>
    <xf numFmtId="0" fontId="20" fillId="0" borderId="0" xfId="3" applyFont="1" applyAlignment="1">
      <alignment horizontal="left" vertical="top" wrapText="1"/>
    </xf>
    <xf numFmtId="0" fontId="10" fillId="0" borderId="9" xfId="3" applyFont="1" applyBorder="1" applyAlignment="1">
      <alignment horizontal="left" vertical="center" wrapText="1"/>
    </xf>
    <xf numFmtId="0" fontId="9" fillId="0" borderId="9" xfId="3" applyFont="1" applyBorder="1" applyAlignment="1">
      <alignment horizontal="left" vertical="center" wrapText="1"/>
    </xf>
    <xf numFmtId="0" fontId="10" fillId="0" borderId="5" xfId="3" applyFont="1" applyBorder="1" applyAlignment="1">
      <alignment horizontal="left" vertical="center" wrapText="1"/>
    </xf>
    <xf numFmtId="0" fontId="10" fillId="0" borderId="0" xfId="3" applyFont="1" applyAlignment="1">
      <alignment horizontal="left" vertical="center" wrapText="1"/>
    </xf>
    <xf numFmtId="0" fontId="9" fillId="7" borderId="8" xfId="3" applyFont="1" applyFill="1" applyBorder="1" applyAlignment="1">
      <alignment horizontal="left" vertical="center" wrapText="1"/>
    </xf>
    <xf numFmtId="0" fontId="9" fillId="7" borderId="0" xfId="3" applyFont="1" applyFill="1" applyAlignment="1">
      <alignment vertical="center" wrapText="1"/>
    </xf>
    <xf numFmtId="0" fontId="9" fillId="0" borderId="0" xfId="3" applyFont="1" applyAlignment="1">
      <alignment vertical="center" wrapText="1"/>
    </xf>
    <xf numFmtId="0" fontId="7" fillId="3" borderId="0" xfId="0" applyFont="1" applyFill="1" applyAlignment="1">
      <alignment wrapText="1"/>
    </xf>
    <xf numFmtId="0" fontId="7" fillId="5" borderId="0" xfId="0" applyFont="1" applyFill="1" applyAlignment="1">
      <alignment wrapText="1"/>
    </xf>
    <xf numFmtId="0" fontId="0" fillId="0" borderId="0" xfId="0" applyAlignment="1">
      <alignment wrapText="1"/>
    </xf>
    <xf numFmtId="0" fontId="7" fillId="3" borderId="10" xfId="0" applyFont="1" applyFill="1" applyBorder="1" applyAlignment="1">
      <alignment wrapText="1"/>
    </xf>
    <xf numFmtId="0" fontId="10" fillId="0" borderId="10" xfId="3" applyFont="1" applyBorder="1"/>
    <xf numFmtId="0" fontId="10" fillId="0" borderId="10" xfId="3" applyFont="1" applyFill="1" applyBorder="1"/>
    <xf numFmtId="0" fontId="8" fillId="12" borderId="1" xfId="0" applyFont="1" applyFill="1" applyBorder="1" applyAlignment="1" applyProtection="1">
      <alignment horizontal="left" wrapText="1"/>
      <protection locked="0"/>
    </xf>
    <xf numFmtId="0" fontId="24" fillId="0" borderId="0" xfId="3" applyFont="1"/>
    <xf numFmtId="0" fontId="24" fillId="0" borderId="10" xfId="3" applyFont="1" applyBorder="1"/>
    <xf numFmtId="0" fontId="6" fillId="4" borderId="0" xfId="0" applyFont="1" applyFill="1"/>
    <xf numFmtId="0" fontId="6" fillId="4" borderId="0" xfId="0" applyFont="1" applyFill="1" applyAlignment="1">
      <alignment wrapText="1"/>
    </xf>
    <xf numFmtId="0" fontId="12" fillId="0" borderId="0" xfId="3" applyFont="1" applyBorder="1" applyAlignment="1">
      <alignment vertical="center"/>
    </xf>
    <xf numFmtId="0" fontId="10" fillId="0" borderId="0" xfId="3" applyFont="1" applyBorder="1" applyAlignment="1">
      <alignment horizontal="left" vertical="center"/>
    </xf>
    <xf numFmtId="0" fontId="9" fillId="0" borderId="0" xfId="3" applyFont="1" applyBorder="1" applyAlignment="1">
      <alignment horizontal="left" vertical="center"/>
    </xf>
    <xf numFmtId="0" fontId="10" fillId="0" borderId="3" xfId="3" applyFont="1" applyBorder="1"/>
    <xf numFmtId="0" fontId="9" fillId="0" borderId="3" xfId="3" applyFont="1" applyBorder="1" applyAlignment="1">
      <alignment horizontal="left" vertical="center" wrapText="1"/>
    </xf>
    <xf numFmtId="0" fontId="9" fillId="0" borderId="3" xfId="3" applyFont="1" applyBorder="1" applyAlignment="1">
      <alignment vertical="center"/>
    </xf>
    <xf numFmtId="0" fontId="10" fillId="0" borderId="3" xfId="3" applyFont="1" applyBorder="1" applyAlignment="1">
      <alignment horizontal="left" vertical="center"/>
    </xf>
    <xf numFmtId="0" fontId="9" fillId="0" borderId="3" xfId="3" applyFont="1" applyBorder="1" applyAlignment="1">
      <alignment horizontal="left" vertical="center"/>
    </xf>
    <xf numFmtId="0" fontId="12" fillId="0" borderId="3" xfId="3" applyFont="1" applyBorder="1" applyAlignment="1">
      <alignment vertical="center"/>
    </xf>
    <xf numFmtId="44" fontId="10" fillId="0" borderId="3" xfId="1" applyFont="1" applyBorder="1" applyAlignment="1">
      <alignment horizontal="right" vertical="center"/>
    </xf>
    <xf numFmtId="44" fontId="10" fillId="0" borderId="0" xfId="1" applyFont="1" applyBorder="1" applyAlignment="1">
      <alignment horizontal="right" vertical="center"/>
    </xf>
    <xf numFmtId="44" fontId="10" fillId="0" borderId="3" xfId="1" applyFont="1" applyBorder="1"/>
    <xf numFmtId="44" fontId="10" fillId="0" borderId="0" xfId="1" applyFont="1" applyAlignment="1">
      <alignment horizontal="right"/>
    </xf>
    <xf numFmtId="44" fontId="10" fillId="0" borderId="3" xfId="1" applyFont="1" applyBorder="1" applyAlignment="1">
      <alignment horizontal="right"/>
    </xf>
    <xf numFmtId="44" fontId="10" fillId="0" borderId="0" xfId="1" applyFont="1" applyAlignment="1">
      <alignment horizontal="center"/>
    </xf>
    <xf numFmtId="0" fontId="8" fillId="12" borderId="1" xfId="0" applyFont="1" applyFill="1" applyBorder="1" applyAlignment="1" applyProtection="1">
      <alignment horizontal="center" wrapText="1"/>
      <protection locked="0"/>
    </xf>
    <xf numFmtId="0" fontId="8" fillId="6" borderId="1" xfId="0" applyFont="1" applyFill="1" applyBorder="1" applyAlignment="1" applyProtection="1">
      <alignment horizontal="center" wrapText="1"/>
      <protection locked="0"/>
    </xf>
    <xf numFmtId="44" fontId="8" fillId="12" borderId="1" xfId="1" applyFont="1" applyFill="1" applyBorder="1" applyAlignment="1" applyProtection="1">
      <alignment horizontal="left" wrapText="1"/>
      <protection locked="0"/>
    </xf>
    <xf numFmtId="44" fontId="10" fillId="0" borderId="0" xfId="3" applyNumberFormat="1" applyFont="1"/>
    <xf numFmtId="0" fontId="7" fillId="3" borderId="13" xfId="0" applyFont="1" applyFill="1" applyBorder="1" applyAlignment="1">
      <alignment wrapText="1"/>
    </xf>
    <xf numFmtId="0" fontId="10" fillId="0" borderId="13" xfId="3" applyFont="1" applyFill="1" applyBorder="1"/>
    <xf numFmtId="0" fontId="10" fillId="0" borderId="13" xfId="3" applyFont="1" applyBorder="1"/>
    <xf numFmtId="0" fontId="7" fillId="3" borderId="0" xfId="0" applyFont="1" applyFill="1" applyBorder="1" applyAlignment="1">
      <alignment wrapText="1"/>
    </xf>
    <xf numFmtId="0" fontId="10" fillId="0" borderId="0" xfId="3" applyFont="1" applyFill="1" applyBorder="1"/>
    <xf numFmtId="0" fontId="10" fillId="0" borderId="0" xfId="3" applyFont="1" applyBorder="1"/>
    <xf numFmtId="3" fontId="8" fillId="12" borderId="1" xfId="0" applyNumberFormat="1" applyFont="1" applyFill="1" applyBorder="1" applyAlignment="1" applyProtection="1">
      <alignment horizontal="center" wrapText="1"/>
      <protection locked="0"/>
    </xf>
    <xf numFmtId="9" fontId="8" fillId="12" borderId="1" xfId="0" applyNumberFormat="1" applyFont="1" applyFill="1" applyBorder="1" applyAlignment="1" applyProtection="1">
      <alignment horizontal="center" wrapText="1"/>
      <protection locked="0"/>
    </xf>
    <xf numFmtId="9" fontId="8" fillId="12" borderId="1" xfId="2" applyFont="1" applyFill="1" applyBorder="1" applyAlignment="1" applyProtection="1">
      <alignment horizontal="center" wrapText="1"/>
      <protection locked="0"/>
    </xf>
    <xf numFmtId="44" fontId="8" fillId="12" borderId="1" xfId="1" applyFont="1" applyFill="1" applyBorder="1" applyAlignment="1" applyProtection="1">
      <alignment horizontal="right" wrapText="1"/>
      <protection locked="0"/>
    </xf>
    <xf numFmtId="0" fontId="9" fillId="0" borderId="17" xfId="3" applyFont="1" applyBorder="1" applyAlignment="1">
      <alignment vertical="center" wrapText="1"/>
    </xf>
    <xf numFmtId="0" fontId="10" fillId="0" borderId="17" xfId="3" applyFont="1" applyBorder="1" applyAlignment="1">
      <alignment horizontal="left" vertical="center" wrapText="1"/>
    </xf>
    <xf numFmtId="0" fontId="9" fillId="7" borderId="17" xfId="3" applyFont="1" applyFill="1" applyBorder="1" applyAlignment="1">
      <alignment vertical="center" wrapText="1"/>
    </xf>
    <xf numFmtId="0" fontId="8" fillId="12" borderId="15" xfId="0" applyFont="1" applyFill="1" applyBorder="1" applyAlignment="1" applyProtection="1">
      <alignment horizontal="left" wrapText="1"/>
      <protection locked="0"/>
    </xf>
    <xf numFmtId="44" fontId="8" fillId="12" borderId="15" xfId="1" applyFont="1" applyFill="1" applyBorder="1" applyAlignment="1" applyProtection="1">
      <alignment horizontal="left" wrapText="1"/>
      <protection locked="0"/>
    </xf>
    <xf numFmtId="0" fontId="29" fillId="4" borderId="3" xfId="0" applyFont="1" applyFill="1" applyBorder="1"/>
    <xf numFmtId="0" fontId="6" fillId="3" borderId="1" xfId="0" applyFont="1" applyFill="1" applyBorder="1" applyAlignment="1" applyProtection="1">
      <alignment horizontal="right" wrapText="1"/>
    </xf>
    <xf numFmtId="0" fontId="6" fillId="3" borderId="12" xfId="0" applyFont="1" applyFill="1" applyBorder="1" applyAlignment="1" applyProtection="1">
      <alignment horizontal="right" wrapText="1"/>
    </xf>
    <xf numFmtId="0" fontId="6" fillId="3" borderId="16" xfId="0" applyFont="1" applyFill="1" applyBorder="1" applyAlignment="1" applyProtection="1">
      <alignment horizontal="right" wrapText="1"/>
    </xf>
    <xf numFmtId="0" fontId="6" fillId="3" borderId="14" xfId="0" applyFont="1" applyFill="1" applyBorder="1" applyAlignment="1" applyProtection="1">
      <alignment horizontal="right" wrapText="1"/>
    </xf>
    <xf numFmtId="164" fontId="6" fillId="3" borderId="14" xfId="2" applyNumberFormat="1" applyFont="1" applyFill="1" applyBorder="1" applyAlignment="1" applyProtection="1">
      <alignment horizontal="right" wrapText="1"/>
    </xf>
    <xf numFmtId="164" fontId="6" fillId="3" borderId="1" xfId="2" applyNumberFormat="1" applyFont="1" applyFill="1" applyBorder="1" applyAlignment="1" applyProtection="1">
      <alignment horizontal="right" wrapText="1"/>
    </xf>
    <xf numFmtId="0" fontId="0" fillId="4" borderId="0" xfId="0" applyFill="1" applyProtection="1"/>
    <xf numFmtId="0" fontId="8" fillId="12" borderId="15" xfId="0" applyFont="1" applyFill="1" applyBorder="1" applyAlignment="1" applyProtection="1">
      <alignment horizontal="right" wrapText="1"/>
      <protection locked="0"/>
    </xf>
    <xf numFmtId="0" fontId="8" fillId="12" borderId="1" xfId="0" applyFont="1" applyFill="1" applyBorder="1" applyAlignment="1" applyProtection="1">
      <alignment horizontal="right" wrapText="1"/>
      <protection locked="0"/>
    </xf>
    <xf numFmtId="3" fontId="8" fillId="12" borderId="15" xfId="0" applyNumberFormat="1" applyFont="1" applyFill="1" applyBorder="1" applyAlignment="1" applyProtection="1">
      <alignment horizontal="right" wrapText="1"/>
      <protection locked="0"/>
    </xf>
    <xf numFmtId="3" fontId="8" fillId="12" borderId="1" xfId="0" applyNumberFormat="1" applyFont="1" applyFill="1" applyBorder="1" applyAlignment="1" applyProtection="1">
      <alignment horizontal="right" wrapText="1"/>
      <protection locked="0"/>
    </xf>
    <xf numFmtId="0" fontId="6" fillId="3" borderId="1" xfId="0" applyFont="1" applyFill="1" applyBorder="1" applyAlignment="1" applyProtection="1">
      <alignment horizontal="left" wrapText="1"/>
    </xf>
    <xf numFmtId="0" fontId="0" fillId="4" borderId="0" xfId="0" applyFill="1" applyAlignment="1"/>
    <xf numFmtId="0" fontId="28" fillId="4" borderId="0" xfId="0" applyFont="1" applyFill="1" applyAlignment="1"/>
    <xf numFmtId="0" fontId="30" fillId="4" borderId="0" xfId="0" applyFont="1" applyFill="1" applyAlignment="1"/>
    <xf numFmtId="42" fontId="0" fillId="4" borderId="0" xfId="0" applyNumberFormat="1" applyFill="1" applyAlignment="1"/>
    <xf numFmtId="0" fontId="4" fillId="4" borderId="0" xfId="0" applyFont="1" applyFill="1" applyAlignment="1"/>
    <xf numFmtId="0" fontId="23" fillId="3" borderId="48" xfId="0" applyFont="1" applyFill="1" applyBorder="1" applyAlignment="1"/>
    <xf numFmtId="0" fontId="23" fillId="3" borderId="36" xfId="0" applyFont="1" applyFill="1" applyBorder="1" applyAlignment="1"/>
    <xf numFmtId="0" fontId="23" fillId="3" borderId="50" xfId="0" applyFont="1" applyFill="1" applyBorder="1" applyAlignment="1"/>
    <xf numFmtId="0" fontId="25" fillId="3" borderId="51" xfId="0" applyFont="1" applyFill="1" applyBorder="1" applyAlignment="1">
      <alignment horizontal="right"/>
    </xf>
    <xf numFmtId="0" fontId="29" fillId="4" borderId="0" xfId="0" applyFont="1" applyFill="1" applyBorder="1" applyAlignment="1"/>
    <xf numFmtId="0" fontId="0" fillId="4" borderId="0" xfId="0" applyFill="1" applyBorder="1" applyAlignment="1"/>
    <xf numFmtId="0" fontId="6" fillId="3" borderId="31" xfId="0" applyFont="1" applyFill="1" applyBorder="1" applyAlignment="1"/>
    <xf numFmtId="0" fontId="6" fillId="3" borderId="32" xfId="0" applyFont="1" applyFill="1" applyBorder="1" applyAlignment="1"/>
    <xf numFmtId="0" fontId="6" fillId="3" borderId="33" xfId="0" applyFont="1" applyFill="1" applyBorder="1" applyAlignment="1"/>
    <xf numFmtId="0" fontId="4" fillId="3" borderId="34" xfId="0" applyFont="1" applyFill="1" applyBorder="1" applyAlignment="1"/>
    <xf numFmtId="0" fontId="4" fillId="3" borderId="36" xfId="0" applyFont="1" applyFill="1" applyBorder="1" applyAlignment="1"/>
    <xf numFmtId="0" fontId="4" fillId="3" borderId="38" xfId="0" applyFont="1" applyFill="1" applyBorder="1" applyAlignment="1"/>
    <xf numFmtId="0" fontId="21" fillId="13" borderId="40" xfId="0" applyFont="1" applyFill="1" applyBorder="1" applyAlignment="1" applyProtection="1">
      <protection locked="0"/>
    </xf>
    <xf numFmtId="0" fontId="2" fillId="3" borderId="31" xfId="0" applyFont="1" applyFill="1" applyBorder="1" applyAlignment="1"/>
    <xf numFmtId="0" fontId="1" fillId="3" borderId="44" xfId="0" applyFont="1" applyFill="1" applyBorder="1" applyAlignment="1"/>
    <xf numFmtId="0" fontId="1" fillId="3" borderId="34" xfId="0" applyFont="1" applyFill="1" applyBorder="1" applyAlignment="1"/>
    <xf numFmtId="0" fontId="1" fillId="3" borderId="36" xfId="0" applyFont="1" applyFill="1" applyBorder="1" applyAlignment="1"/>
    <xf numFmtId="0" fontId="1" fillId="3" borderId="38" xfId="0" applyFont="1" applyFill="1" applyBorder="1" applyAlignment="1"/>
    <xf numFmtId="0" fontId="21" fillId="13" borderId="46" xfId="0" applyFont="1" applyFill="1" applyBorder="1" applyAlignment="1" applyProtection="1">
      <protection locked="0"/>
    </xf>
    <xf numFmtId="1" fontId="0" fillId="4" borderId="0" xfId="0" applyNumberFormat="1" applyFill="1" applyAlignment="1"/>
    <xf numFmtId="0" fontId="8" fillId="12" borderId="16" xfId="0" applyFont="1" applyFill="1" applyBorder="1" applyAlignment="1" applyProtection="1">
      <alignment horizontal="left" wrapText="1"/>
      <protection locked="0"/>
    </xf>
    <xf numFmtId="0" fontId="4" fillId="3" borderId="56" xfId="0" applyFont="1" applyFill="1" applyBorder="1" applyAlignment="1"/>
    <xf numFmtId="0" fontId="4" fillId="3" borderId="48" xfId="0" applyFont="1" applyFill="1" applyBorder="1" applyAlignment="1"/>
    <xf numFmtId="1" fontId="8" fillId="17" borderId="49" xfId="1" applyNumberFormat="1" applyFont="1" applyFill="1" applyBorder="1" applyAlignment="1" applyProtection="1">
      <alignment horizontal="right"/>
    </xf>
    <xf numFmtId="1" fontId="8" fillId="17" borderId="37" xfId="1" applyNumberFormat="1" applyFont="1" applyFill="1" applyBorder="1" applyAlignment="1" applyProtection="1">
      <alignment horizontal="right"/>
    </xf>
    <xf numFmtId="9" fontId="8" fillId="17" borderId="37" xfId="1" applyNumberFormat="1" applyFont="1" applyFill="1" applyBorder="1" applyAlignment="1" applyProtection="1">
      <alignment horizontal="right"/>
    </xf>
    <xf numFmtId="42" fontId="26" fillId="13" borderId="52" xfId="0" applyNumberFormat="1" applyFont="1" applyFill="1" applyBorder="1" applyAlignment="1" applyProtection="1">
      <alignment horizontal="right"/>
    </xf>
    <xf numFmtId="0" fontId="8" fillId="13" borderId="15" xfId="0" applyFont="1" applyFill="1" applyBorder="1" applyAlignment="1" applyProtection="1">
      <alignment horizontal="left"/>
    </xf>
    <xf numFmtId="44" fontId="8" fillId="17" borderId="15" xfId="1" applyFont="1" applyFill="1" applyBorder="1" applyAlignment="1" applyProtection="1">
      <alignment horizontal="right"/>
    </xf>
    <xf numFmtId="0" fontId="8" fillId="13" borderId="15" xfId="0" applyFont="1" applyFill="1" applyBorder="1" applyAlignment="1" applyProtection="1">
      <alignment horizontal="center"/>
    </xf>
    <xf numFmtId="0" fontId="8" fillId="17" borderId="15" xfId="0" applyFont="1" applyFill="1" applyBorder="1" applyAlignment="1" applyProtection="1">
      <alignment horizontal="right"/>
    </xf>
    <xf numFmtId="0" fontId="8" fillId="13" borderId="1" xfId="0" applyFont="1" applyFill="1" applyBorder="1" applyAlignment="1" applyProtection="1">
      <alignment horizontal="left"/>
    </xf>
    <xf numFmtId="44" fontId="8" fillId="17" borderId="1" xfId="1" applyFont="1" applyFill="1" applyBorder="1" applyAlignment="1" applyProtection="1">
      <alignment horizontal="right"/>
    </xf>
    <xf numFmtId="0" fontId="8" fillId="13" borderId="1" xfId="0" applyFont="1" applyFill="1" applyBorder="1" applyAlignment="1" applyProtection="1">
      <alignment horizontal="center"/>
    </xf>
    <xf numFmtId="0" fontId="8" fillId="17" borderId="1" xfId="0" applyFont="1" applyFill="1" applyBorder="1" applyAlignment="1" applyProtection="1">
      <alignment horizontal="right"/>
    </xf>
    <xf numFmtId="0" fontId="8" fillId="13" borderId="18" xfId="0" applyFont="1" applyFill="1" applyBorder="1" applyAlignment="1" applyProtection="1">
      <alignment horizontal="left"/>
    </xf>
    <xf numFmtId="44" fontId="8" fillId="17" borderId="18" xfId="1" applyFont="1" applyFill="1" applyBorder="1" applyAlignment="1" applyProtection="1">
      <alignment horizontal="right"/>
    </xf>
    <xf numFmtId="0" fontId="8" fillId="13" borderId="18" xfId="0" applyFont="1" applyFill="1" applyBorder="1" applyAlignment="1" applyProtection="1">
      <alignment horizontal="center"/>
    </xf>
    <xf numFmtId="0" fontId="8" fillId="17" borderId="18" xfId="0" applyFont="1" applyFill="1" applyBorder="1" applyAlignment="1" applyProtection="1">
      <alignment horizontal="right"/>
    </xf>
    <xf numFmtId="0" fontId="21" fillId="13" borderId="1" xfId="0" applyFont="1" applyFill="1" applyBorder="1" applyAlignment="1" applyProtection="1">
      <alignment horizontal="center"/>
    </xf>
    <xf numFmtId="0" fontId="21" fillId="13" borderId="18" xfId="0" applyFont="1" applyFill="1" applyBorder="1" applyAlignment="1" applyProtection="1">
      <alignment horizontal="center"/>
    </xf>
    <xf numFmtId="0" fontId="21" fillId="13" borderId="41" xfId="0" applyFont="1" applyFill="1" applyBorder="1" applyAlignment="1" applyProtection="1"/>
    <xf numFmtId="0" fontId="21" fillId="13" borderId="42" xfId="0" applyFont="1" applyFill="1" applyBorder="1" applyAlignment="1" applyProtection="1"/>
    <xf numFmtId="0" fontId="0" fillId="4" borderId="0" xfId="0" applyFill="1" applyAlignment="1" applyProtection="1"/>
    <xf numFmtId="0" fontId="0" fillId="4" borderId="0" xfId="0" applyFill="1" applyBorder="1" applyAlignment="1" applyProtection="1"/>
    <xf numFmtId="0" fontId="2" fillId="3" borderId="32" xfId="0" applyFont="1" applyFill="1" applyBorder="1" applyAlignment="1" applyProtection="1"/>
    <xf numFmtId="0" fontId="6" fillId="3" borderId="33" xfId="0" applyFont="1" applyFill="1" applyBorder="1" applyAlignment="1" applyProtection="1"/>
    <xf numFmtId="0" fontId="1" fillId="3" borderId="19" xfId="0" applyFont="1" applyFill="1" applyBorder="1" applyAlignment="1" applyProtection="1"/>
    <xf numFmtId="0" fontId="1" fillId="3" borderId="19" xfId="0" applyFont="1" applyFill="1" applyBorder="1" applyAlignment="1" applyProtection="1">
      <alignment horizontal="right"/>
    </xf>
    <xf numFmtId="44" fontId="8" fillId="17" borderId="15" xfId="1" applyFont="1" applyFill="1" applyBorder="1" applyAlignment="1" applyProtection="1">
      <alignment horizontal="center"/>
    </xf>
    <xf numFmtId="44" fontId="8" fillId="17" borderId="1" xfId="1" applyFont="1" applyFill="1" applyBorder="1" applyAlignment="1" applyProtection="1">
      <alignment horizontal="center"/>
    </xf>
    <xf numFmtId="44" fontId="8" fillId="17" borderId="18" xfId="1" applyFont="1" applyFill="1" applyBorder="1" applyAlignment="1" applyProtection="1">
      <alignment horizontal="center"/>
    </xf>
    <xf numFmtId="44" fontId="8" fillId="17" borderId="15" xfId="1" applyFont="1" applyFill="1" applyBorder="1" applyAlignment="1" applyProtection="1">
      <alignment horizontal="left"/>
    </xf>
    <xf numFmtId="44" fontId="8" fillId="17" borderId="1" xfId="1" applyFont="1" applyFill="1" applyBorder="1" applyAlignment="1" applyProtection="1">
      <alignment horizontal="left"/>
    </xf>
    <xf numFmtId="44" fontId="8" fillId="17" borderId="18" xfId="1" applyFont="1" applyFill="1" applyBorder="1" applyAlignment="1" applyProtection="1">
      <alignment horizontal="left"/>
    </xf>
    <xf numFmtId="0" fontId="21" fillId="13" borderId="47" xfId="0" applyFont="1" applyFill="1" applyBorder="1" applyAlignment="1" applyProtection="1"/>
    <xf numFmtId="3" fontId="8" fillId="17" borderId="15" xfId="0" applyNumberFormat="1" applyFont="1" applyFill="1" applyBorder="1" applyAlignment="1" applyProtection="1">
      <alignment horizontal="right"/>
    </xf>
    <xf numFmtId="44" fontId="21" fillId="17" borderId="1" xfId="1" applyFont="1" applyFill="1" applyBorder="1" applyAlignment="1" applyProtection="1">
      <alignment horizontal="center"/>
    </xf>
    <xf numFmtId="44" fontId="21" fillId="17" borderId="18" xfId="1" applyFont="1" applyFill="1" applyBorder="1" applyAlignment="1" applyProtection="1">
      <alignment horizontal="center"/>
    </xf>
    <xf numFmtId="0" fontId="28" fillId="4" borderId="0" xfId="0" applyFont="1" applyFill="1" applyProtection="1"/>
    <xf numFmtId="0" fontId="30" fillId="4" borderId="0" xfId="0" applyFont="1" applyFill="1" applyProtection="1"/>
    <xf numFmtId="42" fontId="0" fillId="4" borderId="0" xfId="0" applyNumberFormat="1" applyFill="1" applyProtection="1"/>
    <xf numFmtId="0" fontId="4" fillId="4" borderId="0" xfId="0" applyFont="1" applyFill="1" applyProtection="1"/>
    <xf numFmtId="0" fontId="22" fillId="2" borderId="1" xfId="0" applyFont="1" applyFill="1" applyBorder="1" applyProtection="1"/>
    <xf numFmtId="0" fontId="22" fillId="2" borderId="1" xfId="0" applyFont="1" applyFill="1" applyBorder="1" applyAlignment="1" applyProtection="1">
      <alignment horizontal="center"/>
    </xf>
    <xf numFmtId="9" fontId="0" fillId="4" borderId="0" xfId="0" applyNumberFormat="1" applyFill="1" applyProtection="1"/>
    <xf numFmtId="0" fontId="23" fillId="3" borderId="1" xfId="0" applyFont="1" applyFill="1" applyBorder="1" applyAlignment="1" applyProtection="1">
      <alignment wrapText="1"/>
    </xf>
    <xf numFmtId="0" fontId="21" fillId="13" borderId="1" xfId="0" applyFont="1" applyFill="1" applyBorder="1" applyAlignment="1" applyProtection="1">
      <alignment horizontal="center" wrapText="1"/>
    </xf>
    <xf numFmtId="0" fontId="23" fillId="3" borderId="11" xfId="0" applyFont="1" applyFill="1" applyBorder="1" applyAlignment="1" applyProtection="1">
      <alignment wrapText="1"/>
    </xf>
    <xf numFmtId="3" fontId="21" fillId="13" borderId="1" xfId="0" applyNumberFormat="1" applyFont="1" applyFill="1" applyBorder="1" applyAlignment="1" applyProtection="1">
      <alignment horizontal="center" wrapText="1"/>
    </xf>
    <xf numFmtId="0" fontId="25" fillId="15" borderId="1" xfId="0" applyFont="1" applyFill="1" applyBorder="1" applyAlignment="1" applyProtection="1">
      <alignment horizontal="right" wrapText="1"/>
    </xf>
    <xf numFmtId="42" fontId="26" fillId="16" borderId="1" xfId="0" applyNumberFormat="1" applyFont="1" applyFill="1" applyBorder="1" applyAlignment="1" applyProtection="1">
      <alignment horizontal="center" wrapText="1"/>
    </xf>
    <xf numFmtId="0" fontId="0" fillId="4" borderId="3" xfId="0" applyFill="1" applyBorder="1" applyProtection="1"/>
    <xf numFmtId="0" fontId="29" fillId="4" borderId="3" xfId="0" applyFont="1" applyFill="1" applyBorder="1" applyProtection="1"/>
    <xf numFmtId="0" fontId="6" fillId="3" borderId="20" xfId="0" applyFont="1" applyFill="1" applyBorder="1" applyAlignment="1" applyProtection="1">
      <alignment vertical="center" textRotation="90"/>
    </xf>
    <xf numFmtId="0" fontId="6" fillId="3" borderId="24" xfId="0" applyFont="1" applyFill="1" applyBorder="1" applyAlignment="1" applyProtection="1">
      <alignment wrapText="1"/>
    </xf>
    <xf numFmtId="0" fontId="27" fillId="14" borderId="24" xfId="0" applyFont="1" applyFill="1" applyBorder="1" applyAlignment="1" applyProtection="1">
      <alignment wrapText="1"/>
    </xf>
    <xf numFmtId="0" fontId="6" fillId="4" borderId="13" xfId="0" applyFont="1" applyFill="1" applyBorder="1" applyProtection="1"/>
    <xf numFmtId="0" fontId="6" fillId="4" borderId="0" xfId="0" applyFont="1" applyFill="1" applyProtection="1"/>
    <xf numFmtId="0" fontId="6" fillId="4" borderId="0" xfId="0" applyFont="1" applyFill="1" applyAlignment="1" applyProtection="1">
      <alignment wrapText="1"/>
    </xf>
    <xf numFmtId="44" fontId="8" fillId="13" borderId="15" xfId="1" applyFont="1" applyFill="1" applyBorder="1" applyAlignment="1" applyProtection="1">
      <alignment horizontal="right" wrapText="1"/>
    </xf>
    <xf numFmtId="0" fontId="8" fillId="13" borderId="15" xfId="0" applyFont="1" applyFill="1" applyBorder="1" applyAlignment="1" applyProtection="1">
      <alignment horizontal="center" wrapText="1"/>
    </xf>
    <xf numFmtId="44" fontId="8" fillId="13" borderId="15" xfId="1" applyFont="1" applyFill="1" applyBorder="1" applyAlignment="1" applyProtection="1">
      <alignment horizontal="center" wrapText="1"/>
    </xf>
    <xf numFmtId="44" fontId="8" fillId="13" borderId="1" xfId="1" applyFont="1" applyFill="1" applyBorder="1" applyAlignment="1" applyProtection="1">
      <alignment horizontal="right" wrapText="1"/>
    </xf>
    <xf numFmtId="0" fontId="8" fillId="13" borderId="1" xfId="0" applyFont="1" applyFill="1" applyBorder="1" applyAlignment="1" applyProtection="1">
      <alignment horizontal="center" wrapText="1"/>
    </xf>
    <xf numFmtId="44" fontId="8" fillId="13" borderId="1" xfId="1" applyFont="1" applyFill="1" applyBorder="1" applyAlignment="1" applyProtection="1">
      <alignment horizontal="center" wrapText="1"/>
    </xf>
    <xf numFmtId="44" fontId="21" fillId="13" borderId="15" xfId="1" applyFont="1" applyFill="1" applyBorder="1" applyAlignment="1" applyProtection="1">
      <alignment horizontal="center" wrapText="1"/>
    </xf>
    <xf numFmtId="0" fontId="4" fillId="3" borderId="19" xfId="0" applyFont="1" applyFill="1" applyBorder="1" applyAlignment="1" applyProtection="1">
      <alignment wrapText="1"/>
    </xf>
    <xf numFmtId="9" fontId="4" fillId="3" borderId="19" xfId="0" applyNumberFormat="1" applyFont="1" applyFill="1" applyBorder="1" applyAlignment="1" applyProtection="1">
      <alignment wrapText="1"/>
    </xf>
    <xf numFmtId="0" fontId="4" fillId="3" borderId="19" xfId="0" applyFont="1" applyFill="1" applyBorder="1" applyAlignment="1" applyProtection="1">
      <alignment horizontal="right" wrapText="1"/>
    </xf>
    <xf numFmtId="44" fontId="4" fillId="3" borderId="19" xfId="1" applyFont="1" applyFill="1" applyBorder="1" applyAlignment="1" applyProtection="1">
      <alignment wrapText="1"/>
    </xf>
    <xf numFmtId="44" fontId="21" fillId="13" borderId="1" xfId="1" applyFont="1" applyFill="1" applyBorder="1" applyAlignment="1" applyProtection="1">
      <alignment horizontal="center" wrapText="1"/>
    </xf>
    <xf numFmtId="0" fontId="6" fillId="3" borderId="22" xfId="0" applyFont="1" applyFill="1" applyBorder="1" applyAlignment="1" applyProtection="1">
      <alignment vertical="center" textRotation="90"/>
    </xf>
    <xf numFmtId="0" fontId="6" fillId="3" borderId="23" xfId="0" applyFont="1" applyFill="1" applyBorder="1" applyAlignment="1" applyProtection="1">
      <alignment wrapText="1"/>
    </xf>
    <xf numFmtId="0" fontId="3" fillId="4" borderId="15" xfId="0" applyFont="1" applyFill="1" applyBorder="1" applyProtection="1">
      <protection locked="0"/>
    </xf>
    <xf numFmtId="0" fontId="3" fillId="4" borderId="1" xfId="0" applyFont="1" applyFill="1" applyBorder="1" applyProtection="1">
      <protection locked="0"/>
    </xf>
    <xf numFmtId="0" fontId="4" fillId="4" borderId="15" xfId="0" applyFont="1" applyFill="1" applyBorder="1" applyProtection="1">
      <protection locked="0"/>
    </xf>
    <xf numFmtId="0" fontId="4" fillId="4" borderId="1" xfId="0" applyFont="1" applyFill="1" applyBorder="1" applyProtection="1">
      <protection locked="0"/>
    </xf>
    <xf numFmtId="0" fontId="6" fillId="3" borderId="1" xfId="0" applyFont="1" applyFill="1" applyBorder="1" applyAlignment="1" applyProtection="1">
      <alignment horizontal="center" wrapText="1"/>
    </xf>
    <xf numFmtId="0" fontId="6" fillId="3" borderId="16" xfId="0" applyFont="1" applyFill="1" applyBorder="1" applyAlignment="1" applyProtection="1">
      <alignment wrapText="1"/>
    </xf>
    <xf numFmtId="0" fontId="6" fillId="3" borderId="48" xfId="0" applyFont="1" applyFill="1" applyBorder="1" applyAlignment="1" applyProtection="1">
      <alignment horizontal="center" wrapText="1"/>
    </xf>
    <xf numFmtId="0" fontId="6" fillId="3" borderId="49" xfId="0" applyFont="1" applyFill="1" applyBorder="1" applyAlignment="1" applyProtection="1">
      <alignment horizontal="center" wrapText="1"/>
    </xf>
    <xf numFmtId="0" fontId="6" fillId="3" borderId="54" xfId="0" applyFont="1" applyFill="1" applyBorder="1" applyAlignment="1" applyProtection="1">
      <alignment horizontal="center" wrapText="1"/>
    </xf>
    <xf numFmtId="165" fontId="0" fillId="3" borderId="40" xfId="0" applyNumberFormat="1" applyFill="1" applyBorder="1" applyAlignment="1" applyProtection="1">
      <alignment horizontal="center"/>
    </xf>
    <xf numFmtId="165" fontId="0" fillId="3" borderId="53" xfId="0" applyNumberFormat="1" applyFill="1" applyBorder="1" applyAlignment="1" applyProtection="1">
      <alignment horizontal="center"/>
    </xf>
    <xf numFmtId="165" fontId="0" fillId="3" borderId="55" xfId="0" applyNumberFormat="1" applyFill="1" applyBorder="1" applyAlignment="1" applyProtection="1">
      <alignment horizontal="center"/>
    </xf>
    <xf numFmtId="0" fontId="3" fillId="4" borderId="0" xfId="0" applyFont="1" applyFill="1" applyAlignment="1" applyProtection="1">
      <alignment horizontal="right"/>
    </xf>
    <xf numFmtId="0" fontId="0" fillId="4" borderId="0" xfId="0" applyFill="1" applyAlignment="1" applyProtection="1">
      <alignment horizontal="right"/>
    </xf>
    <xf numFmtId="0" fontId="0" fillId="4" borderId="0" xfId="0" applyFill="1" applyProtection="1">
      <protection locked="0"/>
    </xf>
    <xf numFmtId="0" fontId="4" fillId="3" borderId="19" xfId="0" applyFont="1" applyFill="1" applyBorder="1" applyAlignment="1" applyProtection="1">
      <alignment horizontal="center" wrapText="1"/>
    </xf>
    <xf numFmtId="0" fontId="31" fillId="4" borderId="0" xfId="0" applyFont="1" applyFill="1" applyAlignment="1" applyProtection="1">
      <alignment vertical="top" wrapText="1"/>
    </xf>
    <xf numFmtId="0" fontId="3" fillId="4" borderId="12" xfId="0" applyFont="1" applyFill="1" applyBorder="1" applyProtection="1">
      <protection locked="0"/>
    </xf>
    <xf numFmtId="0" fontId="8" fillId="12" borderId="12" xfId="0" applyFont="1" applyFill="1" applyBorder="1" applyAlignment="1" applyProtection="1">
      <alignment horizontal="left" wrapText="1"/>
      <protection locked="0"/>
    </xf>
    <xf numFmtId="0" fontId="8" fillId="13" borderId="12" xfId="0" applyFont="1" applyFill="1" applyBorder="1" applyAlignment="1" applyProtection="1">
      <alignment horizontal="center" wrapText="1"/>
    </xf>
    <xf numFmtId="0" fontId="8" fillId="12" borderId="12" xfId="0" applyFont="1" applyFill="1" applyBorder="1" applyAlignment="1" applyProtection="1">
      <alignment horizontal="right" wrapText="1"/>
      <protection locked="0"/>
    </xf>
    <xf numFmtId="44" fontId="8" fillId="13" borderId="12" xfId="1" applyFont="1" applyFill="1" applyBorder="1" applyAlignment="1" applyProtection="1">
      <alignment horizontal="center" wrapText="1"/>
    </xf>
    <xf numFmtId="0" fontId="4" fillId="4" borderId="58" xfId="0" applyFont="1" applyFill="1" applyBorder="1" applyProtection="1">
      <protection locked="0"/>
    </xf>
    <xf numFmtId="0" fontId="8" fillId="12" borderId="58" xfId="0" applyFont="1" applyFill="1" applyBorder="1" applyAlignment="1" applyProtection="1">
      <alignment horizontal="left" wrapText="1"/>
      <protection locked="0"/>
    </xf>
    <xf numFmtId="44" fontId="8" fillId="12" borderId="58" xfId="1" applyFont="1" applyFill="1" applyBorder="1" applyAlignment="1" applyProtection="1">
      <alignment horizontal="right" wrapText="1"/>
      <protection locked="0"/>
    </xf>
    <xf numFmtId="0" fontId="8" fillId="13" borderId="58" xfId="0" applyFont="1" applyFill="1" applyBorder="1" applyAlignment="1" applyProtection="1">
      <alignment horizontal="center" wrapText="1"/>
    </xf>
    <xf numFmtId="0" fontId="8" fillId="12" borderId="58" xfId="0" applyFont="1" applyFill="1" applyBorder="1" applyAlignment="1" applyProtection="1">
      <alignment horizontal="right" wrapText="1"/>
      <protection locked="0"/>
    </xf>
    <xf numFmtId="44" fontId="8" fillId="13" borderId="58" xfId="1" applyFont="1" applyFill="1" applyBorder="1" applyAlignment="1" applyProtection="1">
      <alignment horizontal="center" wrapText="1"/>
    </xf>
    <xf numFmtId="0" fontId="4" fillId="4" borderId="12" xfId="0" applyFont="1" applyFill="1" applyBorder="1" applyProtection="1">
      <protection locked="0"/>
    </xf>
    <xf numFmtId="44" fontId="8" fillId="12" borderId="12" xfId="1" applyFont="1" applyFill="1" applyBorder="1" applyAlignment="1" applyProtection="1">
      <alignment horizontal="right" wrapText="1"/>
      <protection locked="0"/>
    </xf>
    <xf numFmtId="0" fontId="21" fillId="13" borderId="59" xfId="0" applyFont="1" applyFill="1" applyBorder="1" applyAlignment="1" applyProtection="1">
      <alignment wrapText="1"/>
    </xf>
    <xf numFmtId="0" fontId="21" fillId="13" borderId="60" xfId="0" applyFont="1" applyFill="1" applyBorder="1" applyAlignment="1" applyProtection="1">
      <alignment wrapText="1"/>
    </xf>
    <xf numFmtId="44" fontId="21" fillId="13" borderId="58" xfId="1" applyFont="1" applyFill="1" applyBorder="1" applyAlignment="1" applyProtection="1">
      <alignment horizontal="center" wrapText="1"/>
    </xf>
    <xf numFmtId="0" fontId="8" fillId="13" borderId="58" xfId="0" applyFont="1" applyFill="1" applyBorder="1" applyAlignment="1" applyProtection="1">
      <alignment horizontal="left"/>
    </xf>
    <xf numFmtId="44" fontId="8" fillId="12" borderId="58" xfId="1" applyFont="1" applyFill="1" applyBorder="1" applyAlignment="1" applyProtection="1">
      <alignment horizontal="left" wrapText="1"/>
      <protection locked="0"/>
    </xf>
    <xf numFmtId="44" fontId="8" fillId="12" borderId="12" xfId="1" applyFont="1" applyFill="1" applyBorder="1" applyAlignment="1" applyProtection="1">
      <alignment horizontal="left" wrapText="1"/>
      <protection locked="0"/>
    </xf>
    <xf numFmtId="0" fontId="6" fillId="3" borderId="59" xfId="0" applyFont="1" applyFill="1" applyBorder="1" applyAlignment="1" applyProtection="1">
      <alignment vertical="center" textRotation="90"/>
    </xf>
    <xf numFmtId="3" fontId="8" fillId="12" borderId="11" xfId="0" applyNumberFormat="1" applyFont="1" applyFill="1" applyBorder="1" applyAlignment="1" applyProtection="1">
      <alignment horizontal="right" wrapText="1"/>
      <protection locked="0"/>
    </xf>
    <xf numFmtId="0" fontId="21" fillId="13" borderId="60" xfId="0" applyFont="1" applyFill="1" applyBorder="1" applyAlignment="1" applyProtection="1">
      <alignment horizontal="right" wrapText="1"/>
    </xf>
    <xf numFmtId="3" fontId="8" fillId="12" borderId="12" xfId="0" applyNumberFormat="1" applyFont="1" applyFill="1" applyBorder="1" applyAlignment="1" applyProtection="1">
      <alignment horizontal="right" wrapText="1"/>
      <protection locked="0"/>
    </xf>
    <xf numFmtId="0" fontId="23" fillId="3" borderId="1" xfId="0" applyFont="1" applyFill="1" applyBorder="1" applyAlignment="1" applyProtection="1"/>
    <xf numFmtId="0" fontId="0" fillId="4" borderId="0" xfId="0" applyFill="1" applyBorder="1" applyProtection="1"/>
    <xf numFmtId="0" fontId="29" fillId="4" borderId="0" xfId="0" applyFont="1" applyFill="1" applyBorder="1" applyProtection="1"/>
    <xf numFmtId="0" fontId="31" fillId="4" borderId="62" xfId="0" applyFont="1" applyFill="1" applyBorder="1" applyAlignment="1" applyProtection="1">
      <alignment vertical="top" wrapText="1"/>
    </xf>
    <xf numFmtId="0" fontId="31" fillId="4" borderId="62" xfId="0" applyFont="1" applyFill="1" applyBorder="1" applyAlignment="1" applyProtection="1">
      <alignment wrapText="1"/>
    </xf>
    <xf numFmtId="0" fontId="31" fillId="4" borderId="62" xfId="0" applyFont="1" applyFill="1" applyBorder="1" applyAlignment="1" applyProtection="1">
      <alignment horizontal="center" wrapText="1"/>
    </xf>
    <xf numFmtId="0" fontId="23" fillId="3" borderId="64" xfId="0" applyFont="1" applyFill="1" applyBorder="1" applyAlignment="1"/>
    <xf numFmtId="0" fontId="23" fillId="3" borderId="63" xfId="0" applyFont="1" applyFill="1" applyBorder="1" applyAlignment="1" applyProtection="1"/>
    <xf numFmtId="3" fontId="8" fillId="13" borderId="27" xfId="0" applyNumberFormat="1" applyFont="1" applyFill="1" applyBorder="1" applyAlignment="1" applyProtection="1">
      <alignment horizontal="left" wrapText="1"/>
      <protection locked="0"/>
    </xf>
    <xf numFmtId="0" fontId="0" fillId="14" borderId="0" xfId="0" applyFill="1"/>
    <xf numFmtId="0" fontId="30" fillId="14" borderId="0" xfId="0" applyFont="1" applyFill="1" applyAlignment="1"/>
    <xf numFmtId="0" fontId="0" fillId="14" borderId="0" xfId="0" applyFill="1" applyAlignment="1"/>
    <xf numFmtId="0" fontId="32" fillId="4" borderId="0" xfId="0" applyFont="1" applyFill="1" applyAlignment="1"/>
    <xf numFmtId="0" fontId="2" fillId="3" borderId="65" xfId="0" applyFont="1" applyFill="1" applyBorder="1" applyAlignment="1"/>
    <xf numFmtId="0" fontId="2" fillId="3" borderId="66" xfId="0" applyFont="1" applyFill="1" applyBorder="1" applyAlignment="1" applyProtection="1"/>
    <xf numFmtId="3" fontId="8" fillId="12" borderId="68" xfId="0" applyNumberFormat="1" applyFont="1" applyFill="1" applyBorder="1" applyAlignment="1" applyProtection="1">
      <alignment horizontal="left" wrapText="1"/>
      <protection locked="0"/>
    </xf>
    <xf numFmtId="3" fontId="8" fillId="12" borderId="70" xfId="0" applyNumberFormat="1" applyFont="1" applyFill="1" applyBorder="1" applyAlignment="1" applyProtection="1">
      <alignment horizontal="left" wrapText="1"/>
      <protection locked="0"/>
    </xf>
    <xf numFmtId="3" fontId="8" fillId="13" borderId="11" xfId="0" applyNumberFormat="1" applyFont="1" applyFill="1" applyBorder="1" applyAlignment="1" applyProtection="1">
      <alignment horizontal="left" wrapText="1"/>
      <protection locked="0"/>
    </xf>
    <xf numFmtId="0" fontId="8" fillId="12" borderId="67" xfId="0" applyNumberFormat="1" applyFont="1" applyFill="1" applyBorder="1" applyAlignment="1" applyProtection="1">
      <alignment horizontal="left" wrapText="1"/>
      <protection locked="0"/>
    </xf>
    <xf numFmtId="0" fontId="8" fillId="12" borderId="69" xfId="0" applyNumberFormat="1" applyFont="1" applyFill="1" applyBorder="1" applyAlignment="1" applyProtection="1">
      <alignment horizontal="left" wrapText="1"/>
      <protection locked="0"/>
    </xf>
    <xf numFmtId="0" fontId="6" fillId="3" borderId="25" xfId="0" applyFont="1" applyFill="1" applyBorder="1" applyAlignment="1" applyProtection="1">
      <alignment horizontal="left" wrapText="1"/>
      <protection locked="0"/>
    </xf>
    <xf numFmtId="42" fontId="6" fillId="3" borderId="26" xfId="0" applyNumberFormat="1" applyFont="1" applyFill="1" applyBorder="1" applyAlignment="1" applyProtection="1">
      <alignment horizontal="right" wrapText="1"/>
      <protection locked="0"/>
    </xf>
    <xf numFmtId="1" fontId="6" fillId="3" borderId="28" xfId="0" applyNumberFormat="1" applyFont="1" applyFill="1" applyBorder="1" applyAlignment="1" applyProtection="1">
      <alignment horizontal="right" wrapText="1"/>
      <protection locked="0"/>
    </xf>
    <xf numFmtId="3" fontId="8" fillId="13" borderId="29" xfId="0" applyNumberFormat="1" applyFont="1" applyFill="1" applyBorder="1" applyAlignment="1" applyProtection="1">
      <alignment horizontal="left" wrapText="1"/>
      <protection locked="0"/>
    </xf>
    <xf numFmtId="1" fontId="6" fillId="3" borderId="30" xfId="0" applyNumberFormat="1" applyFont="1" applyFill="1" applyBorder="1" applyAlignment="1" applyProtection="1">
      <alignment horizontal="right" wrapText="1"/>
      <protection locked="0"/>
    </xf>
    <xf numFmtId="0" fontId="8" fillId="12" borderId="58" xfId="0" applyFont="1" applyFill="1" applyBorder="1" applyAlignment="1" applyProtection="1">
      <alignment horizontal="left"/>
      <protection locked="0"/>
    </xf>
    <xf numFmtId="0" fontId="8" fillId="12" borderId="1" xfId="0" applyFont="1" applyFill="1" applyBorder="1" applyAlignment="1" applyProtection="1">
      <alignment horizontal="left"/>
      <protection locked="0"/>
    </xf>
    <xf numFmtId="0" fontId="8" fillId="12" borderId="12" xfId="0" applyFont="1" applyFill="1" applyBorder="1" applyAlignment="1" applyProtection="1">
      <alignment horizontal="left"/>
      <protection locked="0"/>
    </xf>
    <xf numFmtId="0" fontId="8" fillId="12" borderId="71" xfId="0" applyFont="1" applyFill="1" applyBorder="1" applyAlignment="1" applyProtection="1">
      <alignment horizontal="left"/>
      <protection locked="0"/>
    </xf>
    <xf numFmtId="0" fontId="8" fillId="12" borderId="15" xfId="0" applyFont="1" applyFill="1" applyBorder="1" applyAlignment="1" applyProtection="1">
      <alignment horizontal="left"/>
      <protection locked="0"/>
    </xf>
    <xf numFmtId="0" fontId="0" fillId="4" borderId="0" xfId="0" applyFill="1" applyAlignment="1" applyProtection="1">
      <alignment horizontal="left"/>
    </xf>
    <xf numFmtId="0" fontId="0" fillId="4" borderId="0" xfId="0" applyFill="1" applyBorder="1" applyAlignment="1" applyProtection="1">
      <alignment horizontal="left"/>
    </xf>
    <xf numFmtId="0" fontId="31" fillId="4" borderId="62" xfId="0" applyFont="1" applyFill="1" applyBorder="1" applyAlignment="1" applyProtection="1">
      <alignment horizontal="left"/>
    </xf>
    <xf numFmtId="0" fontId="6" fillId="3" borderId="24" xfId="0" applyFont="1" applyFill="1" applyBorder="1" applyAlignment="1" applyProtection="1">
      <alignment horizontal="left"/>
    </xf>
    <xf numFmtId="44" fontId="8" fillId="13" borderId="15" xfId="1" applyFont="1" applyFill="1" applyBorder="1" applyAlignment="1" applyProtection="1">
      <alignment horizontal="left"/>
      <protection locked="0"/>
    </xf>
    <xf numFmtId="0" fontId="0" fillId="4" borderId="3" xfId="0" applyFill="1" applyBorder="1" applyAlignment="1" applyProtection="1">
      <alignment horizontal="left"/>
    </xf>
    <xf numFmtId="0" fontId="6" fillId="3" borderId="21" xfId="0" applyFont="1" applyFill="1" applyBorder="1" applyAlignment="1" applyProtection="1">
      <alignment horizontal="left"/>
    </xf>
    <xf numFmtId="0" fontId="4" fillId="3" borderId="19" xfId="0" applyFont="1" applyFill="1" applyBorder="1" applyAlignment="1" applyProtection="1">
      <alignment horizontal="left"/>
    </xf>
    <xf numFmtId="0" fontId="21" fillId="13" borderId="58" xfId="0" applyFont="1" applyFill="1" applyBorder="1" applyAlignment="1" applyProtection="1">
      <alignment horizontal="left"/>
    </xf>
    <xf numFmtId="0" fontId="4" fillId="0" borderId="0" xfId="0" applyFont="1" applyBorder="1"/>
    <xf numFmtId="0" fontId="7" fillId="5" borderId="72" xfId="0" applyFont="1" applyFill="1" applyBorder="1" applyAlignment="1">
      <alignment wrapText="1"/>
    </xf>
    <xf numFmtId="0" fontId="10" fillId="0" borderId="72" xfId="3" applyFont="1" applyBorder="1"/>
    <xf numFmtId="0" fontId="0" fillId="0" borderId="0" xfId="0" applyBorder="1"/>
    <xf numFmtId="0" fontId="24" fillId="0" borderId="0" xfId="3" applyFont="1" applyBorder="1"/>
    <xf numFmtId="15" fontId="0" fillId="0" borderId="0" xfId="0" applyNumberFormat="1" applyFont="1" applyAlignment="1"/>
    <xf numFmtId="166" fontId="0" fillId="0" borderId="0" xfId="0" applyNumberFormat="1" applyFont="1" applyAlignment="1"/>
    <xf numFmtId="0" fontId="6" fillId="0" borderId="0" xfId="0" applyFont="1" applyAlignment="1"/>
    <xf numFmtId="0" fontId="4" fillId="0" borderId="0" xfId="0" applyFont="1" applyAlignment="1"/>
    <xf numFmtId="0" fontId="11" fillId="0" borderId="0" xfId="3"/>
    <xf numFmtId="165" fontId="10" fillId="0" borderId="4" xfId="1" applyNumberFormat="1" applyFont="1" applyBorder="1" applyAlignment="1">
      <alignment horizontal="right" vertical="center"/>
    </xf>
    <xf numFmtId="165" fontId="10" fillId="0" borderId="0" xfId="1" applyNumberFormat="1" applyFont="1" applyAlignment="1">
      <alignment horizontal="right" vertical="center"/>
    </xf>
    <xf numFmtId="0" fontId="33" fillId="0" borderId="0" xfId="0" applyFont="1" applyAlignment="1">
      <alignment vertical="center"/>
    </xf>
    <xf numFmtId="0" fontId="34" fillId="0" borderId="0" xfId="0" applyFont="1"/>
    <xf numFmtId="0" fontId="9" fillId="7" borderId="0" xfId="3" applyFont="1" applyFill="1" applyBorder="1" applyAlignment="1">
      <alignment horizontal="left" vertical="center" wrapText="1"/>
    </xf>
    <xf numFmtId="0" fontId="9" fillId="0" borderId="74" xfId="3" applyFont="1" applyBorder="1" applyAlignment="1">
      <alignment vertical="center" wrapText="1"/>
    </xf>
    <xf numFmtId="0" fontId="9" fillId="7" borderId="74" xfId="3" applyFont="1" applyFill="1" applyBorder="1" applyAlignment="1">
      <alignment horizontal="left" vertical="center" wrapText="1"/>
    </xf>
    <xf numFmtId="2" fontId="8" fillId="12" borderId="1" xfId="0" applyNumberFormat="1" applyFont="1" applyFill="1" applyBorder="1" applyAlignment="1" applyProtection="1">
      <alignment horizontal="left" wrapText="1"/>
      <protection locked="0"/>
    </xf>
    <xf numFmtId="0" fontId="1" fillId="18" borderId="19" xfId="0" applyFont="1" applyFill="1" applyBorder="1" applyAlignment="1" applyProtection="1"/>
    <xf numFmtId="44" fontId="8" fillId="17" borderId="35" xfId="1" applyFont="1" applyFill="1" applyBorder="1" applyAlignment="1" applyProtection="1">
      <alignment horizontal="center"/>
    </xf>
    <xf numFmtId="44" fontId="8" fillId="17" borderId="37" xfId="1" applyFont="1" applyFill="1" applyBorder="1" applyAlignment="1" applyProtection="1">
      <alignment horizontal="center"/>
    </xf>
    <xf numFmtId="44" fontId="8" fillId="17" borderId="39" xfId="1" applyFont="1" applyFill="1" applyBorder="1" applyAlignment="1" applyProtection="1">
      <alignment horizontal="center"/>
    </xf>
    <xf numFmtId="44" fontId="21" fillId="17" borderId="43" xfId="1" applyFont="1" applyFill="1" applyBorder="1" applyAlignment="1" applyProtection="1">
      <alignment horizontal="center"/>
    </xf>
    <xf numFmtId="44" fontId="4" fillId="18" borderId="45" xfId="1" applyFont="1" applyFill="1" applyBorder="1" applyAlignment="1" applyProtection="1"/>
    <xf numFmtId="44" fontId="21" fillId="17" borderId="37" xfId="1" applyFont="1" applyFill="1" applyBorder="1" applyAlignment="1" applyProtection="1">
      <alignment horizontal="center"/>
    </xf>
    <xf numFmtId="44" fontId="21" fillId="17" borderId="39" xfId="1" applyFont="1" applyFill="1" applyBorder="1" applyAlignment="1" applyProtection="1">
      <alignment horizontal="center"/>
    </xf>
    <xf numFmtId="44" fontId="21" fillId="17" borderId="43" xfId="1" applyNumberFormat="1" applyFont="1" applyFill="1" applyBorder="1" applyAlignment="1" applyProtection="1">
      <alignment horizontal="center"/>
    </xf>
    <xf numFmtId="167" fontId="10" fillId="0" borderId="5" xfId="1" applyNumberFormat="1" applyFont="1" applyBorder="1" applyAlignment="1">
      <alignment horizontal="center"/>
    </xf>
    <xf numFmtId="168" fontId="10" fillId="0" borderId="3" xfId="1" applyNumberFormat="1" applyFont="1" applyBorder="1" applyAlignment="1">
      <alignment horizontal="center"/>
    </xf>
    <xf numFmtId="0" fontId="21" fillId="11" borderId="12" xfId="0" applyFont="1" applyFill="1" applyBorder="1" applyAlignment="1" applyProtection="1">
      <alignment horizontal="center" vertical="center" textRotation="90"/>
    </xf>
    <xf numFmtId="0" fontId="21" fillId="11" borderId="11" xfId="0" applyFont="1" applyFill="1" applyBorder="1" applyAlignment="1" applyProtection="1">
      <alignment horizontal="center" vertical="center" textRotation="90"/>
    </xf>
    <xf numFmtId="0" fontId="21" fillId="11" borderId="13" xfId="0" applyFont="1" applyFill="1" applyBorder="1" applyAlignment="1" applyProtection="1">
      <alignment horizontal="center" vertical="center" textRotation="90"/>
    </xf>
    <xf numFmtId="0" fontId="21" fillId="11" borderId="15" xfId="0" applyFont="1" applyFill="1" applyBorder="1" applyAlignment="1" applyProtection="1">
      <alignment horizontal="center" vertical="center" textRotation="90"/>
    </xf>
    <xf numFmtId="0" fontId="6" fillId="3" borderId="57" xfId="0" applyFont="1" applyFill="1" applyBorder="1" applyAlignment="1" applyProtection="1">
      <alignment horizontal="center" vertical="center" textRotation="90" wrapText="1"/>
    </xf>
    <xf numFmtId="0" fontId="6" fillId="3" borderId="11" xfId="0" applyFont="1" applyFill="1" applyBorder="1" applyAlignment="1" applyProtection="1">
      <alignment horizontal="center" vertical="center" textRotation="90" wrapText="1"/>
    </xf>
    <xf numFmtId="0" fontId="6" fillId="3" borderId="11" xfId="0" applyFont="1" applyFill="1" applyBorder="1" applyAlignment="1" applyProtection="1">
      <alignment horizontal="center" vertical="center" textRotation="90"/>
    </xf>
    <xf numFmtId="0" fontId="6" fillId="3" borderId="61" xfId="0" applyFont="1" applyFill="1" applyBorder="1" applyAlignment="1" applyProtection="1">
      <alignment horizontal="center" vertical="center" textRotation="90"/>
    </xf>
    <xf numFmtId="0" fontId="12" fillId="0" borderId="0" xfId="3" applyFont="1" applyAlignment="1">
      <alignment horizontal="left" vertical="center"/>
    </xf>
    <xf numFmtId="0" fontId="11" fillId="0" borderId="0" xfId="3"/>
    <xf numFmtId="0" fontId="12" fillId="0" borderId="4" xfId="3" applyFont="1" applyBorder="1" applyAlignment="1">
      <alignment horizontal="left" vertical="center"/>
    </xf>
    <xf numFmtId="0" fontId="12" fillId="0" borderId="73" xfId="3" applyFont="1" applyBorder="1" applyAlignment="1">
      <alignment horizontal="left" vertical="center"/>
    </xf>
    <xf numFmtId="0" fontId="11" fillId="0" borderId="0" xfId="3" applyBorder="1"/>
    <xf numFmtId="0" fontId="12" fillId="0" borderId="0" xfId="3" applyFont="1" applyBorder="1" applyAlignment="1">
      <alignment horizontal="left" vertical="center"/>
    </xf>
    <xf numFmtId="0" fontId="33" fillId="18" borderId="0" xfId="0" applyFont="1" applyFill="1" applyBorder="1" applyAlignment="1">
      <alignment horizontal="left" vertical="center"/>
    </xf>
    <xf numFmtId="0" fontId="1" fillId="3" borderId="75" xfId="0" applyFont="1" applyFill="1" applyBorder="1" applyAlignment="1"/>
    <xf numFmtId="0" fontId="8" fillId="13" borderId="76" xfId="0" applyFont="1" applyFill="1" applyBorder="1" applyAlignment="1" applyProtection="1">
      <alignment horizontal="left"/>
    </xf>
    <xf numFmtId="44" fontId="21" fillId="17" borderId="76" xfId="1" applyFont="1" applyFill="1" applyBorder="1" applyAlignment="1" applyProtection="1">
      <alignment horizontal="center"/>
    </xf>
    <xf numFmtId="0" fontId="8" fillId="13" borderId="76" xfId="0" applyFont="1" applyFill="1" applyBorder="1" applyAlignment="1" applyProtection="1">
      <alignment horizontal="center"/>
    </xf>
    <xf numFmtId="3" fontId="8" fillId="17" borderId="76" xfId="0" applyNumberFormat="1" applyFont="1" applyFill="1" applyBorder="1" applyAlignment="1" applyProtection="1">
      <alignment horizontal="right"/>
    </xf>
    <xf numFmtId="44" fontId="21" fillId="17" borderId="77" xfId="1" applyFont="1" applyFill="1" applyBorder="1" applyAlignment="1" applyProtection="1">
      <alignment horizontal="center"/>
    </xf>
    <xf numFmtId="0" fontId="1" fillId="3" borderId="78" xfId="0" applyFont="1" applyFill="1" applyBorder="1" applyAlignment="1"/>
    <xf numFmtId="44" fontId="21" fillId="17" borderId="79" xfId="1" applyFont="1" applyFill="1" applyBorder="1" applyAlignment="1" applyProtection="1">
      <alignment horizontal="center"/>
    </xf>
    <xf numFmtId="0" fontId="1" fillId="3" borderId="80" xfId="0" applyFont="1" applyFill="1" applyBorder="1" applyAlignment="1"/>
    <xf numFmtId="3" fontId="8" fillId="17" borderId="81" xfId="0" applyNumberFormat="1" applyFont="1" applyFill="1" applyBorder="1" applyAlignment="1" applyProtection="1">
      <alignment horizontal="right"/>
    </xf>
    <xf numFmtId="44" fontId="21" fillId="17" borderId="82" xfId="1" applyFont="1" applyFill="1" applyBorder="1" applyAlignment="1" applyProtection="1">
      <alignment horizontal="center"/>
    </xf>
    <xf numFmtId="0" fontId="21" fillId="13" borderId="41" xfId="0" applyFont="1" applyFill="1" applyBorder="1" applyAlignment="1" applyProtection="1">
      <alignment horizontal="right"/>
    </xf>
    <xf numFmtId="44" fontId="8" fillId="17" borderId="76" xfId="1" applyFont="1" applyFill="1" applyBorder="1" applyAlignment="1" applyProtection="1">
      <alignment horizontal="left"/>
    </xf>
    <xf numFmtId="44" fontId="8" fillId="17" borderId="77" xfId="1" applyFont="1" applyFill="1" applyBorder="1" applyAlignment="1" applyProtection="1">
      <alignment horizontal="center"/>
    </xf>
    <xf numFmtId="44" fontId="8" fillId="17" borderId="79" xfId="1" applyFont="1" applyFill="1" applyBorder="1" applyAlignment="1" applyProtection="1">
      <alignment horizontal="center"/>
    </xf>
    <xf numFmtId="44" fontId="8" fillId="17" borderId="82" xfId="1" applyFont="1" applyFill="1" applyBorder="1" applyAlignment="1" applyProtection="1">
      <alignment horizontal="center"/>
    </xf>
  </cellXfs>
  <cellStyles count="5">
    <cellStyle name="Currency" xfId="1" builtinId="4"/>
    <cellStyle name="Normal" xfId="0" builtinId="0"/>
    <cellStyle name="Normal 2" xfId="3" xr:uid="{EAEC6664-CC62-E94A-B351-74820834C8CF}"/>
    <cellStyle name="Normal 3" xfId="4" xr:uid="{46FD68ED-CAC5-4149-874F-FB0CA8A830CD}"/>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Sensitivity/Uncertainty</a:t>
            </a:r>
            <a:r>
              <a:rPr lang="en-US" baseline="0"/>
              <a:t> Diagram</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'3. Sensitivity Analysis'!$L$34</c:f>
              <c:strCache>
                <c:ptCount val="1"/>
                <c:pt idx="0">
                  <c:v>0</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xVal>
            <c:numRef>
              <c:f>'3. Sensitivity Analysis'!$N$36:$N$40</c:f>
              <c:numCache>
                <c:formatCode>0.0%</c:formatCode>
                <c:ptCount val="5"/>
                <c:pt idx="0">
                  <c:v>0</c:v>
                </c:pt>
                <c:pt idx="1">
                  <c:v>0</c:v>
                </c:pt>
                <c:pt idx="2">
                  <c:v>0</c:v>
                </c:pt>
                <c:pt idx="3">
                  <c:v>0</c:v>
                </c:pt>
                <c:pt idx="4">
                  <c:v>0</c:v>
                </c:pt>
              </c:numCache>
            </c:numRef>
          </c:xVal>
          <c:yVal>
            <c:numRef>
              <c:f>'3. Sensitivity Analysis'!$O$36:$O$40</c:f>
              <c:numCache>
                <c:formatCode>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0-231D-E84F-8C21-95E8789AB60F}"/>
            </c:ext>
          </c:extLst>
        </c:ser>
        <c:ser>
          <c:idx val="1"/>
          <c:order val="1"/>
          <c:tx>
            <c:strRef>
              <c:f>'3. Sensitivity Analysis'!$L$43</c:f>
              <c:strCache>
                <c:ptCount val="1"/>
                <c:pt idx="0">
                  <c:v>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xVal>
            <c:numRef>
              <c:f>'3. Sensitivity Analysis'!$N$45:$N$49</c:f>
              <c:numCache>
                <c:formatCode>0.0%</c:formatCode>
                <c:ptCount val="5"/>
                <c:pt idx="0">
                  <c:v>0</c:v>
                </c:pt>
                <c:pt idx="1">
                  <c:v>0</c:v>
                </c:pt>
                <c:pt idx="2">
                  <c:v>0</c:v>
                </c:pt>
                <c:pt idx="3">
                  <c:v>0</c:v>
                </c:pt>
                <c:pt idx="4">
                  <c:v>0</c:v>
                </c:pt>
              </c:numCache>
            </c:numRef>
          </c:xVal>
          <c:yVal>
            <c:numRef>
              <c:f>'3. Sensitivity Analysis'!$O$45:$O$49</c:f>
              <c:numCache>
                <c:formatCode>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1-231D-E84F-8C21-95E8789AB60F}"/>
            </c:ext>
          </c:extLst>
        </c:ser>
        <c:ser>
          <c:idx val="2"/>
          <c:order val="2"/>
          <c:tx>
            <c:strRef>
              <c:f>'3. Sensitivity Analysis'!$L$52</c:f>
              <c:strCache>
                <c:ptCount val="1"/>
                <c:pt idx="0">
                  <c:v>0</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xVal>
            <c:numRef>
              <c:f>'3. Sensitivity Analysis'!$N$54:$N$58</c:f>
              <c:numCache>
                <c:formatCode>0.0%</c:formatCode>
                <c:ptCount val="5"/>
                <c:pt idx="0">
                  <c:v>0</c:v>
                </c:pt>
                <c:pt idx="1">
                  <c:v>0</c:v>
                </c:pt>
                <c:pt idx="2">
                  <c:v>0</c:v>
                </c:pt>
                <c:pt idx="3">
                  <c:v>0</c:v>
                </c:pt>
                <c:pt idx="4">
                  <c:v>0</c:v>
                </c:pt>
              </c:numCache>
            </c:numRef>
          </c:xVal>
          <c:yVal>
            <c:numRef>
              <c:f>'3. Sensitivity Analysis'!$O$54:$O$58</c:f>
              <c:numCache>
                <c:formatCode>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2-231D-E84F-8C21-95E8789AB60F}"/>
            </c:ext>
          </c:extLst>
        </c:ser>
        <c:ser>
          <c:idx val="3"/>
          <c:order val="3"/>
          <c:tx>
            <c:strRef>
              <c:f>'3. Sensitivity Analysis'!$L$61</c:f>
              <c:strCache>
                <c:ptCount val="1"/>
                <c:pt idx="0">
                  <c:v>0</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xVal>
            <c:numRef>
              <c:f>'3. Sensitivity Analysis'!$N$63:$N$67</c:f>
              <c:numCache>
                <c:formatCode>0.0%</c:formatCode>
                <c:ptCount val="5"/>
                <c:pt idx="0">
                  <c:v>0</c:v>
                </c:pt>
                <c:pt idx="1">
                  <c:v>0</c:v>
                </c:pt>
                <c:pt idx="2">
                  <c:v>0</c:v>
                </c:pt>
                <c:pt idx="3">
                  <c:v>0</c:v>
                </c:pt>
                <c:pt idx="4">
                  <c:v>0</c:v>
                </c:pt>
              </c:numCache>
            </c:numRef>
          </c:xVal>
          <c:yVal>
            <c:numRef>
              <c:f>'3. Sensitivity Analysis'!$O$63:$O$67</c:f>
              <c:numCache>
                <c:formatCode>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3-231D-E84F-8C21-95E8789AB60F}"/>
            </c:ext>
          </c:extLst>
        </c:ser>
        <c:ser>
          <c:idx val="4"/>
          <c:order val="4"/>
          <c:tx>
            <c:strRef>
              <c:f>'3. Sensitivity Analysis'!$L$70</c:f>
              <c:strCache>
                <c:ptCount val="1"/>
                <c:pt idx="0">
                  <c:v>0</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xVal>
            <c:numRef>
              <c:f>'3. Sensitivity Analysis'!$N$72:$N$76</c:f>
              <c:numCache>
                <c:formatCode>0.0%</c:formatCode>
                <c:ptCount val="5"/>
                <c:pt idx="0">
                  <c:v>0</c:v>
                </c:pt>
                <c:pt idx="1">
                  <c:v>0</c:v>
                </c:pt>
                <c:pt idx="2">
                  <c:v>0</c:v>
                </c:pt>
                <c:pt idx="3">
                  <c:v>0</c:v>
                </c:pt>
                <c:pt idx="4">
                  <c:v>0</c:v>
                </c:pt>
              </c:numCache>
            </c:numRef>
          </c:xVal>
          <c:yVal>
            <c:numRef>
              <c:f>'3. Sensitivity Analysis'!$O$72:$O$76</c:f>
              <c:numCache>
                <c:formatCode>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4-231D-E84F-8C21-95E8789AB60F}"/>
            </c:ext>
          </c:extLst>
        </c:ser>
        <c:dLbls>
          <c:showLegendKey val="0"/>
          <c:showVal val="0"/>
          <c:showCatName val="0"/>
          <c:showSerName val="0"/>
          <c:showPercent val="0"/>
          <c:showBubbleSize val="0"/>
        </c:dLbls>
        <c:axId val="1621427711"/>
        <c:axId val="1621429359"/>
      </c:scatterChart>
      <c:valAx>
        <c:axId val="1621427711"/>
        <c:scaling>
          <c:orientation val="minMax"/>
        </c:scaling>
        <c:delete val="0"/>
        <c:axPos val="b"/>
        <c:numFmt formatCode="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1429359"/>
        <c:crosses val="autoZero"/>
        <c:crossBetween val="midCat"/>
      </c:valAx>
      <c:valAx>
        <c:axId val="162142935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142771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1177925</xdr:colOff>
      <xdr:row>0</xdr:row>
      <xdr:rowOff>654050</xdr:rowOff>
    </xdr:from>
    <xdr:to>
      <xdr:col>7</xdr:col>
      <xdr:colOff>6311900</xdr:colOff>
      <xdr:row>20</xdr:row>
      <xdr:rowOff>203200</xdr:rowOff>
    </xdr:to>
    <xdr:sp macro="" textlink="">
      <xdr:nvSpPr>
        <xdr:cNvPr id="2" name="TextBox 1">
          <a:extLst>
            <a:ext uri="{FF2B5EF4-FFF2-40B4-BE49-F238E27FC236}">
              <a16:creationId xmlns:a16="http://schemas.microsoft.com/office/drawing/2014/main" id="{2512B303-4CE1-9E4B-8692-C2238C6DB183}"/>
            </a:ext>
          </a:extLst>
        </xdr:cNvPr>
        <xdr:cNvSpPr txBox="1"/>
      </xdr:nvSpPr>
      <xdr:spPr>
        <a:xfrm>
          <a:off x="7566025" y="654050"/>
          <a:ext cx="9858375" cy="4654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Instructions:</a:t>
          </a:r>
        </a:p>
        <a:p>
          <a:endParaRPr lang="en-US" sz="1100" b="1" baseline="0"/>
        </a:p>
        <a:p>
          <a:r>
            <a:rPr lang="en-US" sz="1100" baseline="0"/>
            <a:t>- White cells are for drop-down entry. </a:t>
          </a:r>
        </a:p>
        <a:p>
          <a:r>
            <a:rPr lang="en-US" sz="1100" baseline="0"/>
            <a:t>- Blue cells are for direct input. </a:t>
          </a:r>
        </a:p>
        <a:p>
          <a:r>
            <a:rPr lang="en-US" sz="1100" baseline="0"/>
            <a:t>- Grey cells will populate automatically.</a:t>
          </a:r>
        </a:p>
        <a:p>
          <a:r>
            <a:rPr lang="en-US" sz="1100" baseline="0"/>
            <a:t>- Rows labelled 'Standardized' correspond to the standardized cost values provided by XPRIZE. See the tab "Standardized Cost Matrix" for more details.</a:t>
          </a:r>
        </a:p>
        <a:p>
          <a:r>
            <a:rPr lang="en-US" sz="1100" baseline="0"/>
            <a:t>- Fill in the 'Project Details' box in full, using the drop down menus (white) and filling in the blue fields.</a:t>
          </a:r>
        </a:p>
        <a:p>
          <a:r>
            <a:rPr lang="en-US" sz="1100" baseline="0"/>
            <a:t>- For each of the cost sections, complete in a separate line for each piece of your carbon dioxide removal system.</a:t>
          </a:r>
        </a:p>
        <a:p>
          <a:r>
            <a:rPr lang="en-US" sz="1100" baseline="0"/>
            <a:t>- For example, if your system has 3 major subsystems, break out the energy requirements for each subsystem on three separate lines.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Clicking the (+) sign in the leftmost column will expose more lines, should you require them.</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 </a:t>
          </a:r>
          <a:r>
            <a:rPr lang="en-US" sz="1100" b="1" baseline="0"/>
            <a:t>DO NOT CUT/PASTE IN THE BLUE CELLS - DOING SO MAY DAMAGE THE FORMULAS IN THIS SHEET</a:t>
          </a:r>
          <a:br>
            <a:rPr lang="en-US" sz="1100" baseline="0"/>
          </a:b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1. Capital Costs includes the 'bare erected cost' of equipment and facilities; engineering, procurement, construction (EPC) costs; and the cost of acquiring land. </a:t>
          </a:r>
          <a:r>
            <a:rPr lang="en-US" sz="1100" b="1" baseline="0"/>
            <a:t>Captial costs for equipment related to electricity generation and well-sourced water is included in the standardized operational cost values, so capital costs related to well water and electricity generation need not be included. </a:t>
          </a:r>
          <a:r>
            <a:rPr lang="en-US" sz="1100" baseline="0"/>
            <a:t>All non-technical "Owners costs", including cost of capital, taxes, depreciation, insurance, etc. are addressed in the Capital Recovery Factor, applied to Fixed Operating Costs.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r>
            <a:rPr lang="en-US" sz="1100" baseline="0"/>
            <a:t>2. Fixed Operational Costs are costs that are not dependent on the rate of CO2 removal.</a:t>
          </a:r>
        </a:p>
        <a:p>
          <a:endParaRPr lang="en-US" sz="1100" baseline="0"/>
        </a:p>
        <a:p>
          <a:r>
            <a:rPr lang="en-US" sz="1100" baseline="0"/>
            <a:t>3. Variable Operational Costs are costs that are a function of CO2 removal. These typically include all direct labor, fuel, energy, transportation, and feedstock costs. All values should be annualized, assuming a 100% Capacity factor. Wherever possible make note of the relationship between the rate of CO2 removal and each variable operational cost element.</a:t>
          </a:r>
        </a:p>
        <a:p>
          <a:endParaRPr lang="en-US" sz="1100" baseline="0"/>
        </a:p>
        <a:p>
          <a:r>
            <a:rPr lang="en-US" sz="1100" baseline="0"/>
            <a:t>4. End of Project Costs include all decommissioning &amp; disposal costs, rehabilitation of all land and other ecosystems impacted by the system, and any ongoing monitoring &amp; verification obligations required to ensure 100-year durability of the sequestered CO2.</a:t>
          </a:r>
        </a:p>
        <a:p>
          <a:endParaRPr lang="en-US" sz="1100" baseline="0"/>
        </a:p>
        <a:p>
          <a:r>
            <a:rPr lang="en-US" sz="1100" baseline="0"/>
            <a:t>5. Revenues may include any valuable, quantifiable product or service produced by the carbon dioxide removal project. Grants, subsidies, and the sale of CO2 offsets may not be included.</a:t>
          </a:r>
          <a:endParaRPr lang="en-US" sz="1100"/>
        </a:p>
      </xdr:txBody>
    </xdr:sp>
    <xdr:clientData/>
  </xdr:twoCellAnchor>
  <xdr:twoCellAnchor editAs="oneCell">
    <xdr:from>
      <xdr:col>1</xdr:col>
      <xdr:colOff>0</xdr:colOff>
      <xdr:row>0</xdr:row>
      <xdr:rowOff>76200</xdr:rowOff>
    </xdr:from>
    <xdr:to>
      <xdr:col>2</xdr:col>
      <xdr:colOff>765107</xdr:colOff>
      <xdr:row>0</xdr:row>
      <xdr:rowOff>560832</xdr:rowOff>
    </xdr:to>
    <xdr:pic>
      <xdr:nvPicPr>
        <xdr:cNvPr id="3" name="Picture 2">
          <a:extLst>
            <a:ext uri="{FF2B5EF4-FFF2-40B4-BE49-F238E27FC236}">
              <a16:creationId xmlns:a16="http://schemas.microsoft.com/office/drawing/2014/main" id="{1C91E132-EE10-0F40-848E-939006776A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300" y="76200"/>
          <a:ext cx="3927407" cy="484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12700</xdr:colOff>
      <xdr:row>0</xdr:row>
      <xdr:rowOff>88900</xdr:rowOff>
    </xdr:from>
    <xdr:to>
      <xdr:col>4</xdr:col>
      <xdr:colOff>358707</xdr:colOff>
      <xdr:row>0</xdr:row>
      <xdr:rowOff>573532</xdr:rowOff>
    </xdr:to>
    <xdr:pic>
      <xdr:nvPicPr>
        <xdr:cNvPr id="4" name="Picture 3">
          <a:extLst>
            <a:ext uri="{FF2B5EF4-FFF2-40B4-BE49-F238E27FC236}">
              <a16:creationId xmlns:a16="http://schemas.microsoft.com/office/drawing/2014/main" id="{3D8EA39C-DD81-7140-A953-3DA422921F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7600" y="88900"/>
          <a:ext cx="3927407" cy="4846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1092200</xdr:colOff>
      <xdr:row>3</xdr:row>
      <xdr:rowOff>12700</xdr:rowOff>
    </xdr:from>
    <xdr:to>
      <xdr:col>8</xdr:col>
      <xdr:colOff>1384300</xdr:colOff>
      <xdr:row>5</xdr:row>
      <xdr:rowOff>0</xdr:rowOff>
    </xdr:to>
    <xdr:sp macro="" textlink="">
      <xdr:nvSpPr>
        <xdr:cNvPr id="5" name="TextBox 4">
          <a:extLst>
            <a:ext uri="{FF2B5EF4-FFF2-40B4-BE49-F238E27FC236}">
              <a16:creationId xmlns:a16="http://schemas.microsoft.com/office/drawing/2014/main" id="{E766A532-9A86-6B41-AC83-67A07996DF63}"/>
            </a:ext>
          </a:extLst>
        </xdr:cNvPr>
        <xdr:cNvSpPr txBox="1"/>
      </xdr:nvSpPr>
      <xdr:spPr>
        <a:xfrm>
          <a:off x="1092200" y="1397000"/>
          <a:ext cx="9296400" cy="1231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Give</a:t>
          </a:r>
          <a:r>
            <a:rPr lang="en-US" sz="1100" b="1" baseline="0"/>
            <a:t> the judges an idea of how your solution will change or evolve over time by filling in the following table. Note the following:</a:t>
          </a:r>
          <a:br>
            <a:rPr lang="en-US" sz="1100" b="1" baseline="0"/>
          </a:br>
          <a:endParaRPr lang="en-US" sz="1100" b="1" baseline="0"/>
        </a:p>
        <a:p>
          <a:r>
            <a:rPr lang="en-US" sz="1100" b="0" baseline="0"/>
            <a:t>- the sum of the "Capital Costs" column should equal the "Total Up-Front Capital Costs" figure in the Nominal Cost sheet.</a:t>
          </a:r>
        </a:p>
        <a:p>
          <a:r>
            <a:rPr lang="en-US" sz="1100" b="0" baseline="0"/>
            <a:t>- the average of "Total Operational Costs" column should equal the sum of the Operational costs totals in the Nominal Cost sheet.</a:t>
          </a:r>
        </a:p>
        <a:p>
          <a:r>
            <a:rPr lang="en-US" sz="1100" b="0" baseline="0"/>
            <a:t>- if you wish to include more than 25 years, you may expand the sheet by clicking the (+) button to the left of row 31.</a:t>
          </a:r>
        </a:p>
        <a:p>
          <a:endParaRPr lang="en-US" sz="1100" b="0" baseline="0"/>
        </a:p>
        <a:p>
          <a:r>
            <a:rPr lang="en-US" sz="1100" b="1" baseline="0"/>
            <a:t>Create a chart (or charts) showing how each of the factors below is expected to change over time.</a:t>
          </a:r>
          <a:endParaRPr 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1574140</xdr:colOff>
      <xdr:row>0</xdr:row>
      <xdr:rowOff>558800</xdr:rowOff>
    </xdr:to>
    <xdr:pic>
      <xdr:nvPicPr>
        <xdr:cNvPr id="3" name="Picture 2">
          <a:extLst>
            <a:ext uri="{FF2B5EF4-FFF2-40B4-BE49-F238E27FC236}">
              <a16:creationId xmlns:a16="http://schemas.microsoft.com/office/drawing/2014/main" id="{264C8F84-EA4E-864C-B148-B16ED81BFC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2300" y="76200"/>
          <a:ext cx="3910940" cy="482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77</xdr:row>
      <xdr:rowOff>114300</xdr:rowOff>
    </xdr:from>
    <xdr:to>
      <xdr:col>16</xdr:col>
      <xdr:colOff>0</xdr:colOff>
      <xdr:row>100</xdr:row>
      <xdr:rowOff>152400</xdr:rowOff>
    </xdr:to>
    <xdr:graphicFrame macro="">
      <xdr:nvGraphicFramePr>
        <xdr:cNvPr id="4" name="Chart 3">
          <a:extLst>
            <a:ext uri="{FF2B5EF4-FFF2-40B4-BE49-F238E27FC236}">
              <a16:creationId xmlns:a16="http://schemas.microsoft.com/office/drawing/2014/main" id="{F89E8BD3-FD4F-104E-AA96-F91349F61F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7</xdr:col>
      <xdr:colOff>127000</xdr:colOff>
      <xdr:row>30</xdr:row>
      <xdr:rowOff>101600</xdr:rowOff>
    </xdr:from>
    <xdr:ext cx="3530600" cy="8077200"/>
    <xdr:sp macro="" textlink="">
      <xdr:nvSpPr>
        <xdr:cNvPr id="5" name="TextBox 4">
          <a:extLst>
            <a:ext uri="{FF2B5EF4-FFF2-40B4-BE49-F238E27FC236}">
              <a16:creationId xmlns:a16="http://schemas.microsoft.com/office/drawing/2014/main" id="{313A4033-10DA-D548-AC19-D60E1341F8DE}"/>
            </a:ext>
          </a:extLst>
        </xdr:cNvPr>
        <xdr:cNvSpPr txBox="1"/>
      </xdr:nvSpPr>
      <xdr:spPr>
        <a:xfrm>
          <a:off x="9664700" y="7277100"/>
          <a:ext cx="3530600" cy="8077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tIns="91440" numCol="1" spcCol="457200" rtlCol="0" anchor="t">
          <a:noAutofit/>
        </a:bodyPr>
        <a:lstStyle/>
        <a:p>
          <a:r>
            <a:rPr lang="en-US" sz="1100" b="1"/>
            <a:t>Instructions:</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0"/>
            <a:t>This</a:t>
          </a:r>
          <a:r>
            <a:rPr lang="en-US" sz="1100" b="0" baseline="0"/>
            <a:t> sheet is designed to create a Sensitivity Diagram (ie Spider Diagram) using the values  input on the "Nominal Cost" tab, and using Microsoft Excel "Data Table" functions.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t>Please follow the following instructions very carefully. </a:t>
          </a:r>
        </a:p>
        <a:p>
          <a:endParaRPr lang="en-US" sz="1100" b="1"/>
        </a:p>
        <a:p>
          <a:r>
            <a:rPr lang="en-US" sz="1100" b="0"/>
            <a:t>1. The sections 1-4 on the left hand side of the sheet pulls values from the tab "Nominal Cost"</a:t>
          </a:r>
          <a:r>
            <a:rPr lang="en-US" sz="1100" b="0" baseline="0"/>
            <a:t>. Complete that tab first.</a:t>
          </a:r>
        </a:p>
        <a:p>
          <a:endParaRPr lang="en-US" sz="1100" b="0" baseline="0"/>
        </a:p>
        <a:p>
          <a:r>
            <a:rPr lang="en-US" sz="1100" b="0" baseline="0"/>
            <a:t>2. The pink cells indicate variables (ie Cost types) which you may opt to perform a sensitivity test. Choose variables that you believe are the most uncertain or will have the greatest impact (positive or negative) on your solution's cost. List those variables, and type in their nominal value, in the blue grid at the top of this sheet.</a:t>
          </a:r>
        </a:p>
        <a:p>
          <a:endParaRPr lang="en-US" sz="1100" b="0" baseline="0"/>
        </a:p>
        <a:p>
          <a:r>
            <a:rPr lang="en-US" sz="1100" b="0" baseline="0"/>
            <a:t>3. A variable name, nominal value, and +/- 20% of nominal values should populate in each of the grey boxes to the right.</a:t>
          </a:r>
        </a:p>
        <a:p>
          <a:endParaRPr lang="en-US" sz="1100" b="0" baseline="0"/>
        </a:p>
        <a:p>
          <a:r>
            <a:rPr lang="en-US" sz="1100" b="0" baseline="0"/>
            <a:t>4. In each grey box to the right, highlight the cells bounded in Red. </a:t>
          </a:r>
        </a:p>
        <a:p>
          <a:r>
            <a:rPr lang="en-US" sz="1100" b="0" baseline="0"/>
            <a:t>Select Data-&gt;What-If Analysis-&gt;Data Table.</a:t>
          </a:r>
        </a:p>
        <a:p>
          <a:endParaRPr lang="en-US"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t>5. You will be promted for additional inputs. Under "Column Input Cell", select the pink cell to the left that holds the value you wish to test. Leave the box "Row Input Cell" blank.</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p>
        <a:p>
          <a:r>
            <a:rPr lang="en-US" sz="1100" b="0" baseline="0"/>
            <a:t>For example, if the variable you wish to test is "Capacity Factor", enter C28 into the input box. </a:t>
          </a:r>
        </a:p>
        <a:p>
          <a:endParaRPr lang="en-US" sz="1100" b="0" baseline="0"/>
        </a:p>
        <a:p>
          <a:r>
            <a:rPr lang="en-US" sz="1100" b="0" baseline="0"/>
            <a:t>6. The right column of the cells bordered in red should populate, showing the effect of the variable on the cost calculation. The results will automatically create a line on the "Sensitivity/Uncertainty Diagram" below.</a:t>
          </a:r>
        </a:p>
        <a:p>
          <a:endParaRPr lang="en-US" sz="1100" b="0" baseline="0"/>
        </a:p>
        <a:p>
          <a:r>
            <a:rPr lang="en-US" sz="1100" b="0" baseline="0"/>
            <a:t>7. Repeat steps 3-6 for each of the 5 variables selected.</a:t>
          </a:r>
          <a:br>
            <a:rPr lang="en-US" sz="1100" b="0" baseline="0"/>
          </a:br>
          <a:endParaRPr lang="en-US" sz="1100" b="0" baseline="0"/>
        </a:p>
        <a:p>
          <a:r>
            <a:rPr lang="en-US" sz="1100" b="0" baseline="0"/>
            <a:t>8. Move the completed "Sensitivity/Uncertainty Diagram" to the top of this sheet for easy reference.</a:t>
          </a:r>
          <a:endParaRPr lang="en-US" sz="1100" b="0"/>
        </a:p>
      </xdr:txBody>
    </xdr:sp>
    <xdr:clientData/>
  </xdr:oneCellAnchor>
  <xdr:twoCellAnchor editAs="oneCell">
    <xdr:from>
      <xdr:col>3</xdr:col>
      <xdr:colOff>774700</xdr:colOff>
      <xdr:row>0</xdr:row>
      <xdr:rowOff>177800</xdr:rowOff>
    </xdr:from>
    <xdr:to>
      <xdr:col>9</xdr:col>
      <xdr:colOff>165100</xdr:colOff>
      <xdr:row>18</xdr:row>
      <xdr:rowOff>190500</xdr:rowOff>
    </xdr:to>
    <xdr:pic>
      <xdr:nvPicPr>
        <xdr:cNvPr id="2" name="Picture 1">
          <a:extLst>
            <a:ext uri="{FF2B5EF4-FFF2-40B4-BE49-F238E27FC236}">
              <a16:creationId xmlns:a16="http://schemas.microsoft.com/office/drawing/2014/main" id="{3F0799C9-6A42-5B48-B1AB-77D4B931E6A1}"/>
            </a:ext>
          </a:extLst>
        </xdr:cNvPr>
        <xdr:cNvPicPr>
          <a:picLocks noChangeAspect="1"/>
        </xdr:cNvPicPr>
      </xdr:nvPicPr>
      <xdr:blipFill>
        <a:blip xmlns:r="http://schemas.openxmlformats.org/officeDocument/2006/relationships" r:embed="rId3"/>
        <a:stretch>
          <a:fillRect/>
        </a:stretch>
      </xdr:blipFill>
      <xdr:spPr>
        <a:xfrm>
          <a:off x="5588000" y="177800"/>
          <a:ext cx="6756400" cy="4826000"/>
        </a:xfrm>
        <a:prstGeom prst="rect">
          <a:avLst/>
        </a:prstGeom>
      </xdr:spPr>
    </xdr:pic>
    <xdr:clientData/>
  </xdr:twoCellAnchor>
  <xdr:oneCellAnchor>
    <xdr:from>
      <xdr:col>0</xdr:col>
      <xdr:colOff>609600</xdr:colOff>
      <xdr:row>3</xdr:row>
      <xdr:rowOff>0</xdr:rowOff>
    </xdr:from>
    <xdr:ext cx="4737100" cy="2311400"/>
    <xdr:sp macro="" textlink="">
      <xdr:nvSpPr>
        <xdr:cNvPr id="7" name="TextBox 6">
          <a:extLst>
            <a:ext uri="{FF2B5EF4-FFF2-40B4-BE49-F238E27FC236}">
              <a16:creationId xmlns:a16="http://schemas.microsoft.com/office/drawing/2014/main" id="{BF59FFF7-569C-0F4E-A6DC-82C468AF8EE8}"/>
            </a:ext>
          </a:extLst>
        </xdr:cNvPr>
        <xdr:cNvSpPr txBox="1"/>
      </xdr:nvSpPr>
      <xdr:spPr>
        <a:xfrm>
          <a:off x="609600" y="1384300"/>
          <a:ext cx="4737100" cy="2311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tIns="91440" numCol="1" spcCol="457200" rtlCol="0" anchor="t">
          <a:noAutofit/>
        </a:bodyPr>
        <a:lstStyle/>
        <a:p>
          <a:r>
            <a:rPr lang="en-US" sz="1100" b="0"/>
            <a:t>Create</a:t>
          </a:r>
          <a:r>
            <a:rPr lang="en-US" sz="1100" b="0" baseline="0"/>
            <a:t> a spider diagram, like the example shown to the right, demonstrating the sensitivity of your solution cost against 5 key variables. </a:t>
          </a:r>
        </a:p>
        <a:p>
          <a:endParaRPr lang="en-US" sz="1100" b="0" baseline="0"/>
        </a:p>
        <a:p>
          <a:r>
            <a:rPr lang="en-US" sz="1100" b="0" baseline="0"/>
            <a:t>List the chosen variables below, along with the nominal value used in the Cost caluclator worksheet.</a:t>
          </a:r>
        </a:p>
        <a:p>
          <a:endParaRPr lang="en-US" sz="1100" b="0" baseline="0"/>
        </a:p>
        <a:p>
          <a:r>
            <a:rPr lang="en-US" sz="1100" b="0" baseline="0"/>
            <a:t>Below the grey line on this sheet, you will find a worksheet designed to help create a sensitivity diagram. </a:t>
          </a:r>
          <a:r>
            <a:rPr lang="en-US" sz="1100" b="1" baseline="0"/>
            <a:t>You may opt to use this worksheet, or you may create your spider diagram another way.</a:t>
          </a:r>
        </a:p>
        <a:p>
          <a:endParaRPr lang="en-US" sz="1100" b="0" baseline="0"/>
        </a:p>
        <a:p>
          <a:r>
            <a:rPr lang="en-US" sz="1100" b="0" baseline="0"/>
            <a:t>Once created, replace the example diagram to the right with the diagram representing your system.</a:t>
          </a:r>
          <a:endParaRPr lang="en-US" sz="1100" b="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K166"/>
  <sheetViews>
    <sheetView tabSelected="1" zoomScaleNormal="100" workbookViewId="0">
      <selection activeCell="B149" sqref="B149"/>
    </sheetView>
  </sheetViews>
  <sheetFormatPr baseColWidth="10" defaultColWidth="14.5" defaultRowHeight="15.75" customHeight="1" outlineLevelRow="1"/>
  <cols>
    <col min="1" max="1" width="8.1640625" style="104" customWidth="1"/>
    <col min="2" max="2" width="41.5" style="104" customWidth="1"/>
    <col min="3" max="3" width="49.83203125" style="104" customWidth="1"/>
    <col min="4" max="4" width="15.6640625" style="104" customWidth="1"/>
    <col min="5" max="6" width="14.5" style="104"/>
    <col min="7" max="7" width="17.33203125" style="104" bestFit="1" customWidth="1"/>
    <col min="8" max="8" width="186.33203125" style="279" customWidth="1"/>
    <col min="9" max="16384" width="14.5" style="104"/>
  </cols>
  <sheetData>
    <row r="1" spans="1:7" ht="63" customHeight="1"/>
    <row r="2" spans="1:7" ht="16">
      <c r="B2" s="174" t="s">
        <v>376</v>
      </c>
    </row>
    <row r="3" spans="1:7" ht="30">
      <c r="B3" s="175" t="s">
        <v>544</v>
      </c>
    </row>
    <row r="4" spans="1:7" ht="15.75" customHeight="1">
      <c r="F4" s="176"/>
      <c r="G4" s="177"/>
    </row>
    <row r="5" spans="1:7" ht="15.75" customHeight="1">
      <c r="A5" s="317" t="s">
        <v>335</v>
      </c>
      <c r="B5" s="178" t="s">
        <v>333</v>
      </c>
      <c r="C5" s="179" t="s">
        <v>334</v>
      </c>
      <c r="F5" s="180"/>
    </row>
    <row r="6" spans="1:7" ht="15">
      <c r="A6" s="318"/>
      <c r="B6" s="181" t="s">
        <v>19</v>
      </c>
      <c r="C6" s="78"/>
      <c r="F6" s="180"/>
    </row>
    <row r="7" spans="1:7" ht="15">
      <c r="A7" s="318"/>
      <c r="B7" s="181" t="s">
        <v>20</v>
      </c>
      <c r="C7" s="79"/>
      <c r="F7" s="180"/>
    </row>
    <row r="8" spans="1:7" ht="15">
      <c r="A8" s="318"/>
      <c r="B8" s="181" t="s">
        <v>343</v>
      </c>
      <c r="C8" s="182" t="str">
        <f>IFERROR(VLOOKUP(C7,Menus!G3:H250,2,0),"")</f>
        <v/>
      </c>
      <c r="F8" s="180"/>
    </row>
    <row r="9" spans="1:7" ht="15">
      <c r="A9" s="318"/>
      <c r="B9" s="181" t="s">
        <v>341</v>
      </c>
      <c r="C9" s="79"/>
      <c r="F9" s="180"/>
    </row>
    <row r="10" spans="1:7" ht="15">
      <c r="A10" s="318"/>
      <c r="B10" s="181" t="s">
        <v>342</v>
      </c>
      <c r="C10" s="79"/>
    </row>
    <row r="11" spans="1:7" ht="14">
      <c r="A11" s="318"/>
      <c r="B11" s="249" t="s">
        <v>430</v>
      </c>
      <c r="C11" s="78"/>
    </row>
    <row r="12" spans="1:7" ht="15">
      <c r="A12" s="318"/>
      <c r="B12" s="181" t="s">
        <v>403</v>
      </c>
      <c r="C12" s="88"/>
      <c r="D12" s="177"/>
    </row>
    <row r="13" spans="1:7" ht="15">
      <c r="A13" s="318"/>
      <c r="B13" s="181" t="s">
        <v>404</v>
      </c>
      <c r="C13" s="88"/>
    </row>
    <row r="14" spans="1:7" ht="30">
      <c r="A14" s="318"/>
      <c r="B14" s="181" t="s">
        <v>377</v>
      </c>
      <c r="C14" s="90"/>
    </row>
    <row r="15" spans="1:7" ht="15">
      <c r="A15" s="318"/>
      <c r="B15" s="183" t="s">
        <v>340</v>
      </c>
      <c r="C15" s="89"/>
    </row>
    <row r="16" spans="1:7" ht="15">
      <c r="A16" s="319"/>
      <c r="B16" s="181" t="s">
        <v>22</v>
      </c>
      <c r="C16" s="184">
        <f>((C12*(1-C14))-C13)*C15</f>
        <v>0</v>
      </c>
    </row>
    <row r="17" spans="1:11" ht="17">
      <c r="A17" s="318"/>
      <c r="B17" s="185" t="s">
        <v>365</v>
      </c>
      <c r="C17" s="186" t="str">
        <f>IFERROR(((G89+G128*C15)/C16+G147/(C16*C11)),"")</f>
        <v/>
      </c>
    </row>
    <row r="18" spans="1:11" ht="17">
      <c r="A18" s="318"/>
      <c r="B18" s="185" t="s">
        <v>367</v>
      </c>
      <c r="C18" s="186" t="str">
        <f>IFERROR((G166*C15/C16),"")</f>
        <v/>
      </c>
    </row>
    <row r="19" spans="1:11" ht="17">
      <c r="A19" s="320"/>
      <c r="B19" s="185" t="s">
        <v>375</v>
      </c>
      <c r="C19" s="186" t="str">
        <f>IFERROR(C17-C18,"")</f>
        <v/>
      </c>
    </row>
    <row r="20" spans="1:11" ht="18" customHeight="1"/>
    <row r="21" spans="1:11" ht="33" customHeight="1">
      <c r="A21" s="250"/>
      <c r="B21" s="251" t="s">
        <v>397</v>
      </c>
      <c r="C21" s="250"/>
      <c r="D21" s="250"/>
      <c r="E21" s="250"/>
      <c r="F21" s="250"/>
      <c r="G21" s="250"/>
      <c r="H21" s="280"/>
    </row>
    <row r="22" spans="1:11" s="225" customFormat="1" ht="98">
      <c r="A22" s="252"/>
      <c r="B22" s="253" t="s">
        <v>436</v>
      </c>
      <c r="C22" s="253" t="s">
        <v>437</v>
      </c>
      <c r="D22" s="254" t="s">
        <v>438</v>
      </c>
      <c r="E22" s="252"/>
      <c r="F22" s="254" t="s">
        <v>439</v>
      </c>
      <c r="G22" s="252"/>
      <c r="H22" s="281" t="s">
        <v>440</v>
      </c>
    </row>
    <row r="23" spans="1:11" s="194" customFormat="1" ht="42" customHeight="1" thickBot="1">
      <c r="A23" s="189"/>
      <c r="B23" s="190" t="s">
        <v>336</v>
      </c>
      <c r="C23" s="190" t="s">
        <v>25</v>
      </c>
      <c r="D23" s="190" t="s">
        <v>24</v>
      </c>
      <c r="E23" s="190" t="s">
        <v>16</v>
      </c>
      <c r="F23" s="191" t="s">
        <v>360</v>
      </c>
      <c r="G23" s="190" t="s">
        <v>338</v>
      </c>
      <c r="H23" s="282" t="s">
        <v>26</v>
      </c>
      <c r="I23" s="192"/>
      <c r="J23" s="193"/>
      <c r="K23" s="193"/>
    </row>
    <row r="24" spans="1:11" ht="15">
      <c r="A24" s="322" t="s">
        <v>337</v>
      </c>
      <c r="B24" s="209"/>
      <c r="C24" s="95"/>
      <c r="D24" s="195" t="str">
        <f>IFERROR(VLOOKUP(B24,'Standardized Cost Matrix'!$B$3:$M$24,MATCH($C$8,'Standardized Cost Matrix'!$B$2:$M$2,0),0),"")</f>
        <v/>
      </c>
      <c r="E24" s="196" t="str">
        <f>IFERROR(VLOOKUP(B24,Menus!$B$3:$C$36,2,0),"")</f>
        <v/>
      </c>
      <c r="F24" s="105"/>
      <c r="G24" s="197" t="str">
        <f>IFERROR(F24*D24,"")</f>
        <v/>
      </c>
      <c r="H24" s="283" t="str">
        <f>IFERROR(VLOOKUP(B24,'Standardized Cost Matrix'!$B$3:$N$24,13,0),"")</f>
        <v/>
      </c>
    </row>
    <row r="25" spans="1:11" ht="15">
      <c r="A25" s="323"/>
      <c r="B25" s="210"/>
      <c r="C25" s="58"/>
      <c r="D25" s="198" t="str">
        <f>IFERROR(VLOOKUP(B25,'Standardized Cost Matrix'!$B$3:$M$24,MATCH($C$8,'Standardized Cost Matrix'!$B$2:$M$2,0),0),"")</f>
        <v/>
      </c>
      <c r="E25" s="199" t="str">
        <f>IFERROR(VLOOKUP(B25,Menus!$B$3:$C$36,2,0),"")</f>
        <v/>
      </c>
      <c r="F25" s="106"/>
      <c r="G25" s="200" t="str">
        <f t="shared" ref="G25:G53" si="0">IFERROR(F25*D25,"")</f>
        <v/>
      </c>
      <c r="H25" s="283" t="str">
        <f>IFERROR(VLOOKUP(B25,'Standardized Cost Matrix'!$B$3:$N$24,13,0),"")</f>
        <v/>
      </c>
    </row>
    <row r="26" spans="1:11" ht="15">
      <c r="A26" s="323"/>
      <c r="B26" s="210"/>
      <c r="C26" s="58"/>
      <c r="D26" s="198" t="str">
        <f>IFERROR(VLOOKUP(B26,'Standardized Cost Matrix'!$B$3:$M$24,MATCH($C$8,'Standardized Cost Matrix'!$B$2:$M$2,0),0),"")</f>
        <v/>
      </c>
      <c r="E26" s="199" t="str">
        <f>IFERROR(VLOOKUP(B26,Menus!$B$3:$C$36,2,0),"")</f>
        <v/>
      </c>
      <c r="F26" s="106"/>
      <c r="G26" s="200" t="str">
        <f t="shared" si="0"/>
        <v/>
      </c>
      <c r="H26" s="283" t="str">
        <f>IFERROR(VLOOKUP(B26,'Standardized Cost Matrix'!$B$3:$N$24,13,0),"")</f>
        <v/>
      </c>
    </row>
    <row r="27" spans="1:11" ht="15">
      <c r="A27" s="323"/>
      <c r="B27" s="210"/>
      <c r="C27" s="58"/>
      <c r="D27" s="198" t="str">
        <f>IFERROR(VLOOKUP(B27,'Standardized Cost Matrix'!$B$3:$M$24,MATCH($C$8,'Standardized Cost Matrix'!$B$2:$M$2,0),0),"")</f>
        <v/>
      </c>
      <c r="E27" s="199" t="str">
        <f>IFERROR(VLOOKUP(B27,Menus!$B$3:$C$36,2,0),"")</f>
        <v/>
      </c>
      <c r="F27" s="106"/>
      <c r="G27" s="200" t="str">
        <f t="shared" si="0"/>
        <v/>
      </c>
      <c r="H27" s="283" t="str">
        <f>IFERROR(VLOOKUP(B27,'Standardized Cost Matrix'!$B$3:$N$24,13,0),"")</f>
        <v/>
      </c>
    </row>
    <row r="28" spans="1:11" ht="15">
      <c r="A28" s="323"/>
      <c r="B28" s="210"/>
      <c r="C28" s="58"/>
      <c r="D28" s="198" t="str">
        <f>IFERROR(VLOOKUP(B28,'Standardized Cost Matrix'!$B$3:$M$24,MATCH($C$8,'Standardized Cost Matrix'!$B$2:$M$2,0),0),"")</f>
        <v/>
      </c>
      <c r="E28" s="199" t="str">
        <f>IFERROR(VLOOKUP(B28,Menus!$B$3:$C$36,2,0),"")</f>
        <v/>
      </c>
      <c r="F28" s="106"/>
      <c r="G28" s="200" t="str">
        <f t="shared" si="0"/>
        <v/>
      </c>
      <c r="H28" s="283" t="str">
        <f>IFERROR(VLOOKUP(B28,'Standardized Cost Matrix'!$B$3:$N$24,13,0),"")</f>
        <v/>
      </c>
    </row>
    <row r="29" spans="1:11" ht="15">
      <c r="A29" s="323"/>
      <c r="B29" s="210"/>
      <c r="C29" s="58"/>
      <c r="D29" s="198" t="str">
        <f>IFERROR(VLOOKUP(B29,'Standardized Cost Matrix'!$B$3:$M$24,MATCH($C$8,'Standardized Cost Matrix'!$B$2:$M$2,0),0),"")</f>
        <v/>
      </c>
      <c r="E29" s="199" t="str">
        <f>IFERROR(VLOOKUP(B29,Menus!$B$3:$C$36,2,0),"")</f>
        <v/>
      </c>
      <c r="F29" s="106"/>
      <c r="G29" s="200" t="str">
        <f t="shared" si="0"/>
        <v/>
      </c>
      <c r="H29" s="283" t="str">
        <f>IFERROR(VLOOKUP(B29,'Standardized Cost Matrix'!$B$3:$N$24,13,0),"")</f>
        <v/>
      </c>
    </row>
    <row r="30" spans="1:11" ht="16" collapsed="1" thickBot="1">
      <c r="A30" s="323"/>
      <c r="B30" s="210"/>
      <c r="C30" s="58"/>
      <c r="D30" s="198" t="str">
        <f>IFERROR(VLOOKUP(B30,'Standardized Cost Matrix'!$B$3:$M$24,MATCH($C$8,'Standardized Cost Matrix'!$B$2:$M$2,0),0),"")</f>
        <v/>
      </c>
      <c r="E30" s="199" t="str">
        <f>IFERROR(VLOOKUP(B30,Menus!$B$3:$C$36,2,0),"")</f>
        <v/>
      </c>
      <c r="F30" s="106"/>
      <c r="G30" s="200" t="str">
        <f t="shared" si="0"/>
        <v/>
      </c>
      <c r="H30" s="283" t="str">
        <f>IFERROR(VLOOKUP(B30,'Standardized Cost Matrix'!$B$3:$N$24,13,0),"")</f>
        <v/>
      </c>
    </row>
    <row r="31" spans="1:11" ht="15" hidden="1" outlineLevel="1">
      <c r="A31" s="323"/>
      <c r="B31" s="210"/>
      <c r="C31" s="58"/>
      <c r="D31" s="198" t="str">
        <f>IFERROR(VLOOKUP(B31,'Standardized Cost Matrix'!$B$3:$M$24,MATCH($C$8,'Standardized Cost Matrix'!$B$2:$M$2,0),0),"")</f>
        <v/>
      </c>
      <c r="E31" s="199" t="str">
        <f>IFERROR(VLOOKUP(B31,Menus!$B$3:$C$36,2,0),"")</f>
        <v/>
      </c>
      <c r="F31" s="106"/>
      <c r="G31" s="200" t="str">
        <f t="shared" si="0"/>
        <v/>
      </c>
      <c r="H31" s="283" t="str">
        <f>IFERROR(VLOOKUP(B31,'Standardized Cost Matrix'!$B$3:$N$24,13,0),"")</f>
        <v/>
      </c>
    </row>
    <row r="32" spans="1:11" ht="15" hidden="1" outlineLevel="1">
      <c r="A32" s="323"/>
      <c r="B32" s="210"/>
      <c r="C32" s="58"/>
      <c r="D32" s="198" t="str">
        <f>IFERROR(VLOOKUP(B32,'Standardized Cost Matrix'!$B$3:$M$24,MATCH($C$8,'Standardized Cost Matrix'!$B$2:$M$2,0),0),"")</f>
        <v/>
      </c>
      <c r="E32" s="199" t="str">
        <f>IFERROR(VLOOKUP(B32,Menus!$B$3:$C$36,2,0),"")</f>
        <v/>
      </c>
      <c r="F32" s="106"/>
      <c r="G32" s="200" t="str">
        <f t="shared" si="0"/>
        <v/>
      </c>
      <c r="H32" s="283" t="str">
        <f>IFERROR(VLOOKUP(B32,'Standardized Cost Matrix'!$B$3:$N$24,13,0),"")</f>
        <v/>
      </c>
    </row>
    <row r="33" spans="1:8" ht="15" hidden="1" outlineLevel="1">
      <c r="A33" s="323"/>
      <c r="B33" s="210"/>
      <c r="C33" s="58"/>
      <c r="D33" s="198" t="str">
        <f>IFERROR(VLOOKUP(B33,'Standardized Cost Matrix'!$B$3:$M$24,MATCH($C$8,'Standardized Cost Matrix'!$B$2:$M$2,0),0),"")</f>
        <v/>
      </c>
      <c r="E33" s="199" t="str">
        <f>IFERROR(VLOOKUP(B33,Menus!$B$3:$C$36,2,0),"")</f>
        <v/>
      </c>
      <c r="F33" s="106"/>
      <c r="G33" s="200" t="str">
        <f t="shared" si="0"/>
        <v/>
      </c>
      <c r="H33" s="283" t="str">
        <f>IFERROR(VLOOKUP(B33,'Standardized Cost Matrix'!$B$3:$N$24,13,0),"")</f>
        <v/>
      </c>
    </row>
    <row r="34" spans="1:8" ht="15" hidden="1" outlineLevel="1">
      <c r="A34" s="323"/>
      <c r="B34" s="210"/>
      <c r="C34" s="58"/>
      <c r="D34" s="198" t="str">
        <f>IFERROR(VLOOKUP(B34,'Standardized Cost Matrix'!$B$3:$M$24,MATCH($C$8,'Standardized Cost Matrix'!$B$2:$M$2,0),0),"")</f>
        <v/>
      </c>
      <c r="E34" s="199" t="str">
        <f>IFERROR(VLOOKUP(B34,Menus!$B$3:$C$36,2,0),"")</f>
        <v/>
      </c>
      <c r="F34" s="106"/>
      <c r="G34" s="200" t="str">
        <f t="shared" si="0"/>
        <v/>
      </c>
      <c r="H34" s="283" t="str">
        <f>IFERROR(VLOOKUP(B34,'Standardized Cost Matrix'!$B$3:$N$24,13,0),"")</f>
        <v/>
      </c>
    </row>
    <row r="35" spans="1:8" ht="15" hidden="1" outlineLevel="1">
      <c r="A35" s="323"/>
      <c r="B35" s="210"/>
      <c r="C35" s="58"/>
      <c r="D35" s="198" t="str">
        <f>IFERROR(VLOOKUP(B35,'Standardized Cost Matrix'!$B$3:$M$24,MATCH($C$8,'Standardized Cost Matrix'!$B$2:$M$2,0),0),"")</f>
        <v/>
      </c>
      <c r="E35" s="199" t="str">
        <f>IFERROR(VLOOKUP(B35,Menus!$B$3:$C$36,2,0),"")</f>
        <v/>
      </c>
      <c r="F35" s="106"/>
      <c r="G35" s="200" t="str">
        <f t="shared" si="0"/>
        <v/>
      </c>
      <c r="H35" s="283" t="str">
        <f>IFERROR(VLOOKUP(B35,'Standardized Cost Matrix'!$B$3:$N$24,13,0),"")</f>
        <v/>
      </c>
    </row>
    <row r="36" spans="1:8" ht="15" hidden="1" outlineLevel="1">
      <c r="A36" s="323"/>
      <c r="B36" s="210"/>
      <c r="C36" s="58"/>
      <c r="D36" s="198" t="str">
        <f>IFERROR(VLOOKUP(B36,'Standardized Cost Matrix'!$B$3:$M$24,MATCH($C$8,'Standardized Cost Matrix'!$B$2:$M$2,0),0),"")</f>
        <v/>
      </c>
      <c r="E36" s="199" t="str">
        <f>IFERROR(VLOOKUP(B36,Menus!$B$3:$C$36,2,0),"")</f>
        <v/>
      </c>
      <c r="F36" s="106"/>
      <c r="G36" s="200" t="str">
        <f t="shared" si="0"/>
        <v/>
      </c>
      <c r="H36" s="283" t="str">
        <f>IFERROR(VLOOKUP(B36,'Standardized Cost Matrix'!$B$3:$N$24,13,0),"")</f>
        <v/>
      </c>
    </row>
    <row r="37" spans="1:8" ht="15" hidden="1" outlineLevel="1">
      <c r="A37" s="323"/>
      <c r="B37" s="210"/>
      <c r="C37" s="58"/>
      <c r="D37" s="198" t="str">
        <f>IFERROR(VLOOKUP(B37,'Standardized Cost Matrix'!$B$3:$M$24,MATCH($C$8,'Standardized Cost Matrix'!$B$2:$M$2,0),0),"")</f>
        <v/>
      </c>
      <c r="E37" s="199" t="str">
        <f>IFERROR(VLOOKUP(B37,Menus!$B$3:$C$36,2,0),"")</f>
        <v/>
      </c>
      <c r="F37" s="106"/>
      <c r="G37" s="200" t="str">
        <f t="shared" si="0"/>
        <v/>
      </c>
      <c r="H37" s="283" t="str">
        <f>IFERROR(VLOOKUP(B37,'Standardized Cost Matrix'!$B$3:$N$24,13,0),"")</f>
        <v/>
      </c>
    </row>
    <row r="38" spans="1:8" ht="16" hidden="1" outlineLevel="1" thickBot="1">
      <c r="A38" s="323"/>
      <c r="B38" s="226"/>
      <c r="C38" s="227"/>
      <c r="D38" s="198" t="str">
        <f>IFERROR(VLOOKUP(B38,'Standardized Cost Matrix'!$B$3:$M$24,MATCH($C$8,'Standardized Cost Matrix'!$B$2:$M$2,0),0),"")</f>
        <v/>
      </c>
      <c r="E38" s="199" t="str">
        <f>IFERROR(VLOOKUP(B38,Menus!$B$3:$C$36,2,0),"")</f>
        <v/>
      </c>
      <c r="F38" s="229"/>
      <c r="G38" s="230" t="str">
        <f t="shared" si="0"/>
        <v/>
      </c>
      <c r="H38" s="283" t="str">
        <f>IFERROR(VLOOKUP(B38,'Standardized Cost Matrix'!$B$3:$N$24,13,0),"")</f>
        <v/>
      </c>
    </row>
    <row r="39" spans="1:8" ht="15.75" customHeight="1">
      <c r="A39" s="321" t="s">
        <v>396</v>
      </c>
      <c r="B39" s="231"/>
      <c r="C39" s="232"/>
      <c r="D39" s="233"/>
      <c r="E39" s="234" t="str">
        <f>IFERROR(VLOOKUP(B39,Menus!$B$3:$C$36,2,0),"")</f>
        <v/>
      </c>
      <c r="F39" s="235"/>
      <c r="G39" s="236">
        <f t="shared" si="0"/>
        <v>0</v>
      </c>
      <c r="H39" s="274"/>
    </row>
    <row r="40" spans="1:8" ht="15.75" customHeight="1">
      <c r="A40" s="323"/>
      <c r="B40" s="212"/>
      <c r="C40" s="58"/>
      <c r="D40" s="91"/>
      <c r="E40" s="199" t="str">
        <f>IFERROR(VLOOKUP(B40,Menus!$B$3:$C$36,2,0),"")</f>
        <v/>
      </c>
      <c r="F40" s="106"/>
      <c r="G40" s="200">
        <f t="shared" si="0"/>
        <v>0</v>
      </c>
      <c r="H40" s="275"/>
    </row>
    <row r="41" spans="1:8" ht="15.75" customHeight="1">
      <c r="A41" s="323"/>
      <c r="B41" s="212"/>
      <c r="C41" s="58"/>
      <c r="D41" s="91"/>
      <c r="E41" s="199" t="str">
        <f>IFERROR(VLOOKUP(B41,Menus!$B$3:$C$36,2,0),"")</f>
        <v/>
      </c>
      <c r="F41" s="106"/>
      <c r="G41" s="200">
        <f>IFERROR(F41*D41,"")</f>
        <v>0</v>
      </c>
      <c r="H41" s="275"/>
    </row>
    <row r="42" spans="1:8" ht="15.75" customHeight="1">
      <c r="A42" s="323"/>
      <c r="B42" s="212"/>
      <c r="C42" s="58"/>
      <c r="D42" s="91"/>
      <c r="E42" s="199" t="str">
        <f>IFERROR(VLOOKUP(B42,Menus!$B$3:$C$36,2,0),"")</f>
        <v/>
      </c>
      <c r="F42" s="106"/>
      <c r="G42" s="200">
        <f t="shared" ref="G42:G47" si="1">IFERROR(F42*D42,"")</f>
        <v>0</v>
      </c>
      <c r="H42" s="275"/>
    </row>
    <row r="43" spans="1:8" ht="15.75" customHeight="1">
      <c r="A43" s="323"/>
      <c r="B43" s="212"/>
      <c r="C43" s="58"/>
      <c r="D43" s="91"/>
      <c r="E43" s="199" t="str">
        <f>IFERROR(VLOOKUP(B43,Menus!$B$3:$C$36,2,0),"")</f>
        <v/>
      </c>
      <c r="F43" s="106"/>
      <c r="G43" s="200">
        <f t="shared" si="1"/>
        <v>0</v>
      </c>
      <c r="H43" s="275"/>
    </row>
    <row r="44" spans="1:8" ht="15.75" customHeight="1">
      <c r="A44" s="323"/>
      <c r="B44" s="212"/>
      <c r="C44" s="58"/>
      <c r="D44" s="91"/>
      <c r="E44" s="199" t="str">
        <f>IFERROR(VLOOKUP(B44,Menus!$B$3:$C$36,2,0),"")</f>
        <v/>
      </c>
      <c r="F44" s="106"/>
      <c r="G44" s="200">
        <f t="shared" si="1"/>
        <v>0</v>
      </c>
      <c r="H44" s="275"/>
    </row>
    <row r="45" spans="1:8" ht="15.75" customHeight="1" collapsed="1" thickBot="1">
      <c r="A45" s="323"/>
      <c r="B45" s="212"/>
      <c r="C45" s="58"/>
      <c r="D45" s="91"/>
      <c r="E45" s="199" t="str">
        <f>IFERROR(VLOOKUP(B45,Menus!$B$3:$C$36,2,0),"")</f>
        <v/>
      </c>
      <c r="F45" s="106"/>
      <c r="G45" s="200">
        <f t="shared" si="1"/>
        <v>0</v>
      </c>
      <c r="H45" s="275"/>
    </row>
    <row r="46" spans="1:8" ht="15.75" hidden="1" customHeight="1" outlineLevel="1">
      <c r="A46" s="323"/>
      <c r="B46" s="212"/>
      <c r="C46" s="58"/>
      <c r="D46" s="91"/>
      <c r="E46" s="199" t="str">
        <f>IFERROR(VLOOKUP(B46,Menus!$B$3:$C$36,2,0),"")</f>
        <v/>
      </c>
      <c r="F46" s="106"/>
      <c r="G46" s="200">
        <f t="shared" si="1"/>
        <v>0</v>
      </c>
      <c r="H46" s="275"/>
    </row>
    <row r="47" spans="1:8" ht="15.75" hidden="1" customHeight="1" outlineLevel="1">
      <c r="A47" s="323"/>
      <c r="B47" s="212"/>
      <c r="C47" s="58"/>
      <c r="D47" s="91"/>
      <c r="E47" s="199" t="str">
        <f>IFERROR(VLOOKUP(B47,Menus!$B$3:$C$36,2,0),"")</f>
        <v/>
      </c>
      <c r="F47" s="106"/>
      <c r="G47" s="200">
        <f t="shared" si="1"/>
        <v>0</v>
      </c>
      <c r="H47" s="275"/>
    </row>
    <row r="48" spans="1:8" ht="15.75" hidden="1" customHeight="1" outlineLevel="1">
      <c r="A48" s="323"/>
      <c r="B48" s="212"/>
      <c r="C48" s="58"/>
      <c r="D48" s="91"/>
      <c r="E48" s="199" t="str">
        <f>IFERROR(VLOOKUP(B48,Menus!$B$3:$C$36,2,0),"")</f>
        <v/>
      </c>
      <c r="F48" s="106"/>
      <c r="G48" s="200">
        <f>IFERROR(F48*D48,"")</f>
        <v>0</v>
      </c>
      <c r="H48" s="275"/>
    </row>
    <row r="49" spans="1:11" ht="15.75" hidden="1" customHeight="1" outlineLevel="1">
      <c r="A49" s="323"/>
      <c r="B49" s="212"/>
      <c r="C49" s="58"/>
      <c r="D49" s="91"/>
      <c r="E49" s="199" t="str">
        <f>IFERROR(VLOOKUP(B49,Menus!$B$3:$C$36,2,0),"")</f>
        <v/>
      </c>
      <c r="F49" s="106"/>
      <c r="G49" s="200">
        <f t="shared" si="0"/>
        <v>0</v>
      </c>
      <c r="H49" s="275"/>
    </row>
    <row r="50" spans="1:11" ht="15.75" hidden="1" customHeight="1" outlineLevel="1">
      <c r="A50" s="323"/>
      <c r="B50" s="212"/>
      <c r="C50" s="58"/>
      <c r="D50" s="91"/>
      <c r="E50" s="199" t="str">
        <f>IFERROR(VLOOKUP(B50,Menus!$B$3:$C$36,2,0),"")</f>
        <v/>
      </c>
      <c r="F50" s="106"/>
      <c r="G50" s="200">
        <f t="shared" si="0"/>
        <v>0</v>
      </c>
      <c r="H50" s="275"/>
    </row>
    <row r="51" spans="1:11" ht="15.75" hidden="1" customHeight="1" outlineLevel="1">
      <c r="A51" s="323"/>
      <c r="B51" s="212"/>
      <c r="C51" s="58"/>
      <c r="D51" s="91"/>
      <c r="E51" s="199" t="str">
        <f>IFERROR(VLOOKUP(B51,Menus!$B$3:$C$36,2,0),"")</f>
        <v/>
      </c>
      <c r="F51" s="106"/>
      <c r="G51" s="200">
        <f t="shared" si="0"/>
        <v>0</v>
      </c>
      <c r="H51" s="275"/>
    </row>
    <row r="52" spans="1:11" ht="15.75" hidden="1" customHeight="1" outlineLevel="1">
      <c r="A52" s="323"/>
      <c r="B52" s="212"/>
      <c r="C52" s="58"/>
      <c r="D52" s="91"/>
      <c r="E52" s="199" t="str">
        <f>IFERROR(VLOOKUP(B52,Menus!$B$3:$C$36,2,0),"")</f>
        <v/>
      </c>
      <c r="F52" s="106"/>
      <c r="G52" s="200">
        <f t="shared" si="0"/>
        <v>0</v>
      </c>
      <c r="H52" s="275"/>
    </row>
    <row r="53" spans="1:11" ht="15.75" hidden="1" customHeight="1" outlineLevel="1" thickBot="1">
      <c r="A53" s="323"/>
      <c r="B53" s="237"/>
      <c r="C53" s="227"/>
      <c r="D53" s="238"/>
      <c r="E53" s="228" t="str">
        <f>IFERROR(VLOOKUP(B53,Menus!$B$3:$C$36,2,0),"")</f>
        <v/>
      </c>
      <c r="F53" s="229"/>
      <c r="G53" s="230">
        <f t="shared" si="0"/>
        <v>0</v>
      </c>
      <c r="H53" s="276"/>
    </row>
    <row r="54" spans="1:11" ht="45">
      <c r="A54" s="239"/>
      <c r="B54" s="240"/>
      <c r="C54" s="240"/>
      <c r="D54" s="240"/>
      <c r="E54" s="240"/>
      <c r="F54" s="239" t="s">
        <v>435</v>
      </c>
      <c r="G54" s="241">
        <f>SUM(G24:G53)</f>
        <v>0</v>
      </c>
      <c r="H54" s="242" t="s">
        <v>374</v>
      </c>
    </row>
    <row r="56" spans="1:11" ht="33" customHeight="1">
      <c r="A56" s="187"/>
      <c r="B56" s="188" t="s">
        <v>398</v>
      </c>
      <c r="C56" s="187"/>
      <c r="D56" s="187"/>
      <c r="E56" s="187"/>
      <c r="F56" s="187"/>
      <c r="G56" s="187"/>
      <c r="H56" s="284"/>
    </row>
    <row r="57" spans="1:11" s="194" customFormat="1" ht="28" customHeight="1" thickBot="1">
      <c r="A57" s="189"/>
      <c r="B57" s="190" t="s">
        <v>336</v>
      </c>
      <c r="C57" s="190" t="s">
        <v>25</v>
      </c>
      <c r="D57" s="190" t="s">
        <v>24</v>
      </c>
      <c r="E57" s="190" t="s">
        <v>345</v>
      </c>
      <c r="F57" s="191" t="s">
        <v>358</v>
      </c>
      <c r="G57" s="190" t="s">
        <v>338</v>
      </c>
      <c r="H57" s="285" t="s">
        <v>26</v>
      </c>
      <c r="I57" s="193"/>
      <c r="J57" s="193"/>
      <c r="K57" s="193"/>
    </row>
    <row r="58" spans="1:11" s="194" customFormat="1" ht="28" customHeight="1" thickBot="1">
      <c r="A58" s="189"/>
      <c r="B58" s="202" t="s">
        <v>351</v>
      </c>
      <c r="C58" s="202" t="s">
        <v>352</v>
      </c>
      <c r="D58" s="203">
        <v>0.2</v>
      </c>
      <c r="E58" s="224" t="s">
        <v>346</v>
      </c>
      <c r="F58" s="204">
        <v>1</v>
      </c>
      <c r="G58" s="205">
        <f>D58*$G$54</f>
        <v>0</v>
      </c>
      <c r="H58" s="286"/>
      <c r="I58" s="193"/>
      <c r="J58" s="193"/>
      <c r="K58" s="193"/>
    </row>
    <row r="59" spans="1:11" ht="15.75" customHeight="1">
      <c r="A59" s="322" t="s">
        <v>337</v>
      </c>
      <c r="B59" s="209"/>
      <c r="C59" s="95"/>
      <c r="D59" s="197" t="str">
        <f>IFERROR(VLOOKUP(B59,'Standardized Cost Matrix'!$B$3:$M$24,MATCH($C$8,'Standardized Cost Matrix'!$B$2:$M$2,0),0),"")</f>
        <v/>
      </c>
      <c r="E59" s="196" t="str">
        <f>IFERROR(VLOOKUP(B59,Menus!$D$3:$F$40,2,0),"")</f>
        <v/>
      </c>
      <c r="F59" s="105"/>
      <c r="G59" s="197" t="str">
        <f>IFERROR(F59*D59,"")</f>
        <v/>
      </c>
      <c r="H59" s="283" t="str">
        <f>IFERROR(VLOOKUP(B59,'Standardized Cost Matrix'!$B$3:$N$24,13,0),"")</f>
        <v/>
      </c>
    </row>
    <row r="60" spans="1:11" ht="15.75" customHeight="1">
      <c r="A60" s="323"/>
      <c r="B60" s="210"/>
      <c r="C60" s="58"/>
      <c r="D60" s="200" t="str">
        <f>IFERROR(VLOOKUP(B60,'Standardized Cost Matrix'!$B$3:$M$24,MATCH($C$8,'Standardized Cost Matrix'!$B$2:$M$2,0),0),"")</f>
        <v/>
      </c>
      <c r="E60" s="199" t="str">
        <f>IFERROR(VLOOKUP(B60,Menus!$D$3:$F$40,2,0),"")</f>
        <v/>
      </c>
      <c r="F60" s="106"/>
      <c r="G60" s="200" t="str">
        <f t="shared" ref="G60:G88" si="2">IFERROR(F60*D60,"")</f>
        <v/>
      </c>
      <c r="H60" s="283" t="str">
        <f>IFERROR(VLOOKUP(B60,'Standardized Cost Matrix'!$B$3:$N$24,13,0),"")</f>
        <v/>
      </c>
    </row>
    <row r="61" spans="1:11" ht="15.75" customHeight="1">
      <c r="A61" s="323"/>
      <c r="B61" s="210"/>
      <c r="C61" s="58"/>
      <c r="D61" s="200" t="str">
        <f>IFERROR(VLOOKUP(B61,'Standardized Cost Matrix'!$B$3:$M$24,MATCH($C$8,'Standardized Cost Matrix'!$B$2:$M$2,0),0),"")</f>
        <v/>
      </c>
      <c r="E61" s="199" t="str">
        <f>IFERROR(VLOOKUP(B61,Menus!$D$3:$F$40,2,0),"")</f>
        <v/>
      </c>
      <c r="F61" s="106"/>
      <c r="G61" s="200" t="str">
        <f t="shared" si="2"/>
        <v/>
      </c>
      <c r="H61" s="283" t="str">
        <f>IFERROR(VLOOKUP(B61,'Standardized Cost Matrix'!$B$3:$N$24,13,0),"")</f>
        <v/>
      </c>
    </row>
    <row r="62" spans="1:11" ht="15">
      <c r="A62" s="323"/>
      <c r="B62" s="210"/>
      <c r="C62" s="58"/>
      <c r="D62" s="200" t="str">
        <f>IFERROR(VLOOKUP(B62,'Standardized Cost Matrix'!$B$3:$M$24,MATCH($C$8,'Standardized Cost Matrix'!$B$2:$M$2,0),0),"")</f>
        <v/>
      </c>
      <c r="E62" s="199" t="str">
        <f>IFERROR(VLOOKUP(B62,Menus!$D$3:$F$40,2,0),"")</f>
        <v/>
      </c>
      <c r="F62" s="106"/>
      <c r="G62" s="200" t="str">
        <f t="shared" si="2"/>
        <v/>
      </c>
      <c r="H62" s="283" t="str">
        <f>IFERROR(VLOOKUP(B62,'Standardized Cost Matrix'!$B$3:$N$24,13,0),"")</f>
        <v/>
      </c>
    </row>
    <row r="63" spans="1:11" ht="15">
      <c r="A63" s="323"/>
      <c r="B63" s="210"/>
      <c r="C63" s="58"/>
      <c r="D63" s="200" t="str">
        <f>IFERROR(VLOOKUP(B63,'Standardized Cost Matrix'!$B$3:$M$24,MATCH($C$8,'Standardized Cost Matrix'!$B$2:$M$2,0),0),"")</f>
        <v/>
      </c>
      <c r="E63" s="199" t="str">
        <f>IFERROR(VLOOKUP(B63,Menus!$D$3:$F$40,2,0),"")</f>
        <v/>
      </c>
      <c r="F63" s="106"/>
      <c r="G63" s="200" t="str">
        <f t="shared" si="2"/>
        <v/>
      </c>
      <c r="H63" s="283" t="str">
        <f>IFERROR(VLOOKUP(B63,'Standardized Cost Matrix'!$B$3:$N$24,13,0),"")</f>
        <v/>
      </c>
    </row>
    <row r="64" spans="1:11" ht="15">
      <c r="A64" s="323"/>
      <c r="B64" s="210"/>
      <c r="C64" s="58"/>
      <c r="D64" s="200" t="str">
        <f>IFERROR(VLOOKUP(B64,'Standardized Cost Matrix'!$B$3:$M$24,MATCH($C$8,'Standardized Cost Matrix'!$B$2:$M$2,0),0),"")</f>
        <v/>
      </c>
      <c r="E64" s="199" t="str">
        <f>IFERROR(VLOOKUP(B64,Menus!$D$3:$F$40,2,0),"")</f>
        <v/>
      </c>
      <c r="F64" s="106"/>
      <c r="G64" s="200" t="str">
        <f t="shared" si="2"/>
        <v/>
      </c>
      <c r="H64" s="283" t="str">
        <f>IFERROR(VLOOKUP(B64,'Standardized Cost Matrix'!$B$3:$N$24,13,0),"")</f>
        <v/>
      </c>
    </row>
    <row r="65" spans="1:8" ht="16" collapsed="1" thickBot="1">
      <c r="A65" s="323"/>
      <c r="B65" s="210"/>
      <c r="C65" s="58"/>
      <c r="D65" s="200" t="str">
        <f>IFERROR(VLOOKUP(B65,'Standardized Cost Matrix'!$B$3:$M$24,MATCH($C$8,'Standardized Cost Matrix'!$B$2:$M$2,0),0),"")</f>
        <v/>
      </c>
      <c r="E65" s="199" t="str">
        <f>IFERROR(VLOOKUP(B65,Menus!$D$3:$F$40,2,0),"")</f>
        <v/>
      </c>
      <c r="F65" s="106"/>
      <c r="G65" s="200" t="str">
        <f t="shared" si="2"/>
        <v/>
      </c>
      <c r="H65" s="283" t="str">
        <f>IFERROR(VLOOKUP(B65,'Standardized Cost Matrix'!$B$3:$N$24,13,0),"")</f>
        <v/>
      </c>
    </row>
    <row r="66" spans="1:8" ht="15" hidden="1" outlineLevel="1">
      <c r="A66" s="323"/>
      <c r="B66" s="210"/>
      <c r="C66" s="58"/>
      <c r="D66" s="200" t="str">
        <f>IFERROR(VLOOKUP(B66,'Standardized Cost Matrix'!$B$3:$M$24,MATCH($C$8,'Standardized Cost Matrix'!$B$2:$M$2,0),0),"")</f>
        <v/>
      </c>
      <c r="E66" s="199" t="str">
        <f>IFERROR(VLOOKUP(B66,Menus!$D$3:$F$40,2,0),"")</f>
        <v/>
      </c>
      <c r="F66" s="106"/>
      <c r="G66" s="200" t="str">
        <f t="shared" si="2"/>
        <v/>
      </c>
      <c r="H66" s="283" t="str">
        <f>IFERROR(VLOOKUP(B66,'Standardized Cost Matrix'!$B$3:$N$24,13,0),"")</f>
        <v/>
      </c>
    </row>
    <row r="67" spans="1:8" ht="15" hidden="1" outlineLevel="1">
      <c r="A67" s="323"/>
      <c r="B67" s="210"/>
      <c r="C67" s="58"/>
      <c r="D67" s="200" t="str">
        <f>IFERROR(VLOOKUP(B67,'Standardized Cost Matrix'!$B$3:$M$24,MATCH($C$8,'Standardized Cost Matrix'!$B$2:$M$2,0),0),"")</f>
        <v/>
      </c>
      <c r="E67" s="199" t="str">
        <f>IFERROR(VLOOKUP(B67,Menus!$D$3:$F$40,2,0),"")</f>
        <v/>
      </c>
      <c r="F67" s="106"/>
      <c r="G67" s="200" t="str">
        <f t="shared" si="2"/>
        <v/>
      </c>
      <c r="H67" s="283" t="str">
        <f>IFERROR(VLOOKUP(B67,'Standardized Cost Matrix'!$B$3:$N$24,13,0),"")</f>
        <v/>
      </c>
    </row>
    <row r="68" spans="1:8" ht="15" hidden="1" outlineLevel="1">
      <c r="A68" s="323"/>
      <c r="B68" s="210"/>
      <c r="C68" s="58"/>
      <c r="D68" s="200" t="str">
        <f>IFERROR(VLOOKUP(B68,'Standardized Cost Matrix'!$B$3:$M$24,MATCH($C$8,'Standardized Cost Matrix'!$B$2:$M$2,0),0),"")</f>
        <v/>
      </c>
      <c r="E68" s="199" t="str">
        <f>IFERROR(VLOOKUP(B68,Menus!$D$3:$F$40,2,0),"")</f>
        <v/>
      </c>
      <c r="F68" s="106"/>
      <c r="G68" s="200" t="str">
        <f t="shared" si="2"/>
        <v/>
      </c>
      <c r="H68" s="283" t="str">
        <f>IFERROR(VLOOKUP(B68,'Standardized Cost Matrix'!$B$3:$N$24,13,0),"")</f>
        <v/>
      </c>
    </row>
    <row r="69" spans="1:8" ht="15.75" hidden="1" customHeight="1" outlineLevel="1">
      <c r="A69" s="323"/>
      <c r="B69" s="210"/>
      <c r="C69" s="58"/>
      <c r="D69" s="200" t="str">
        <f>IFERROR(VLOOKUP(B69,'Standardized Cost Matrix'!$B$3:$M$24,MATCH($C$8,'Standardized Cost Matrix'!$B$2:$M$2,0),0),"")</f>
        <v/>
      </c>
      <c r="E69" s="199" t="str">
        <f>IFERROR(VLOOKUP(B69,Menus!$D$3:$F$40,2,0),"")</f>
        <v/>
      </c>
      <c r="F69" s="106"/>
      <c r="G69" s="200" t="str">
        <f t="shared" si="2"/>
        <v/>
      </c>
      <c r="H69" s="283" t="str">
        <f>IFERROR(VLOOKUP(B69,'Standardized Cost Matrix'!$B$3:$N$24,13,0),"")</f>
        <v/>
      </c>
    </row>
    <row r="70" spans="1:8" ht="15.75" hidden="1" customHeight="1" outlineLevel="1">
      <c r="A70" s="323"/>
      <c r="B70" s="210"/>
      <c r="C70" s="58"/>
      <c r="D70" s="200" t="str">
        <f>IFERROR(VLOOKUP(B70,'Standardized Cost Matrix'!$B$3:$M$24,MATCH($C$8,'Standardized Cost Matrix'!$B$2:$M$2,0),0),"")</f>
        <v/>
      </c>
      <c r="E70" s="199" t="str">
        <f>IFERROR(VLOOKUP(B70,Menus!$D$3:$F$40,2,0),"")</f>
        <v/>
      </c>
      <c r="F70" s="106"/>
      <c r="G70" s="200" t="str">
        <f t="shared" si="2"/>
        <v/>
      </c>
      <c r="H70" s="283" t="str">
        <f>IFERROR(VLOOKUP(B70,'Standardized Cost Matrix'!$B$3:$N$24,13,0),"")</f>
        <v/>
      </c>
    </row>
    <row r="71" spans="1:8" ht="15.75" hidden="1" customHeight="1" outlineLevel="1">
      <c r="A71" s="323"/>
      <c r="B71" s="210"/>
      <c r="C71" s="58"/>
      <c r="D71" s="200" t="str">
        <f>IFERROR(VLOOKUP(B71,'Standardized Cost Matrix'!$B$3:$M$24,MATCH($C$8,'Standardized Cost Matrix'!$B$2:$M$2,0),0),"")</f>
        <v/>
      </c>
      <c r="E71" s="199" t="str">
        <f>IFERROR(VLOOKUP(B71,Menus!$D$3:$F$40,2,0),"")</f>
        <v/>
      </c>
      <c r="F71" s="106"/>
      <c r="G71" s="200" t="str">
        <f t="shared" si="2"/>
        <v/>
      </c>
      <c r="H71" s="283" t="str">
        <f>IFERROR(VLOOKUP(B71,'Standardized Cost Matrix'!$B$3:$N$24,13,0),"")</f>
        <v/>
      </c>
    </row>
    <row r="72" spans="1:8" ht="15.75" hidden="1" customHeight="1" outlineLevel="1">
      <c r="A72" s="323"/>
      <c r="B72" s="210"/>
      <c r="C72" s="58"/>
      <c r="D72" s="200" t="str">
        <f>IFERROR(VLOOKUP(B72,'Standardized Cost Matrix'!$B$3:$M$24,MATCH($C$8,'Standardized Cost Matrix'!$B$2:$M$2,0),0),"")</f>
        <v/>
      </c>
      <c r="E72" s="199" t="str">
        <f>IFERROR(VLOOKUP(B72,Menus!$D$3:$F$40,2,0),"")</f>
        <v/>
      </c>
      <c r="F72" s="106"/>
      <c r="G72" s="200" t="str">
        <f t="shared" si="2"/>
        <v/>
      </c>
      <c r="H72" s="283" t="str">
        <f>IFERROR(VLOOKUP(B72,'Standardized Cost Matrix'!$B$3:$N$24,13,0),"")</f>
        <v/>
      </c>
    </row>
    <row r="73" spans="1:8" ht="15.75" hidden="1" customHeight="1" outlineLevel="1" thickBot="1">
      <c r="A73" s="323"/>
      <c r="B73" s="226"/>
      <c r="C73" s="227"/>
      <c r="D73" s="230" t="str">
        <f>IFERROR(VLOOKUP(B73,'Standardized Cost Matrix'!$B$3:$M$24,MATCH($C$8,'Standardized Cost Matrix'!$B$2:$M$2,0),0),"")</f>
        <v/>
      </c>
      <c r="E73" s="228" t="str">
        <f>IFERROR(VLOOKUP(B73,Menus!$D$3:$F$40,2,0),"")</f>
        <v/>
      </c>
      <c r="F73" s="229"/>
      <c r="G73" s="230" t="str">
        <f t="shared" si="2"/>
        <v/>
      </c>
      <c r="H73" s="283" t="str">
        <f>IFERROR(VLOOKUP(B73,'Standardized Cost Matrix'!$B$3:$N$24,13,0),"")</f>
        <v/>
      </c>
    </row>
    <row r="74" spans="1:8" s="250" customFormat="1" ht="15.75" customHeight="1">
      <c r="A74" s="321" t="s">
        <v>396</v>
      </c>
      <c r="B74" s="231"/>
      <c r="C74" s="232"/>
      <c r="D74" s="243"/>
      <c r="E74" s="234" t="str">
        <f>IFERROR(VLOOKUP(B74,Menus!$D$3:$F$40,2,0),"")</f>
        <v/>
      </c>
      <c r="F74" s="235"/>
      <c r="G74" s="236">
        <f t="shared" si="2"/>
        <v>0</v>
      </c>
      <c r="H74" s="277"/>
    </row>
    <row r="75" spans="1:8" ht="15.75" customHeight="1">
      <c r="A75" s="323"/>
      <c r="B75" s="212"/>
      <c r="C75" s="58"/>
      <c r="D75" s="80"/>
      <c r="E75" s="199" t="str">
        <f>IFERROR(VLOOKUP(B75,Menus!$D$3:$F$40,2,0),"")</f>
        <v/>
      </c>
      <c r="F75" s="106"/>
      <c r="G75" s="200">
        <f t="shared" si="2"/>
        <v>0</v>
      </c>
      <c r="H75" s="275"/>
    </row>
    <row r="76" spans="1:8" ht="15.75" customHeight="1">
      <c r="A76" s="323"/>
      <c r="B76" s="212"/>
      <c r="C76" s="58"/>
      <c r="D76" s="80"/>
      <c r="E76" s="199" t="str">
        <f>IFERROR(VLOOKUP(B76,Menus!$D$3:$F$40,2,0),"")</f>
        <v/>
      </c>
      <c r="F76" s="106"/>
      <c r="G76" s="200">
        <f t="shared" si="2"/>
        <v>0</v>
      </c>
      <c r="H76" s="275"/>
    </row>
    <row r="77" spans="1:8" ht="15.75" customHeight="1">
      <c r="A77" s="323"/>
      <c r="B77" s="212"/>
      <c r="C77" s="58"/>
      <c r="D77" s="80"/>
      <c r="E77" s="199" t="str">
        <f>IFERROR(VLOOKUP(B77,Menus!$D$3:$F$40,2,0),"")</f>
        <v/>
      </c>
      <c r="F77" s="106"/>
      <c r="G77" s="200">
        <f t="shared" si="2"/>
        <v>0</v>
      </c>
      <c r="H77" s="275"/>
    </row>
    <row r="78" spans="1:8" ht="15.75" customHeight="1">
      <c r="A78" s="323"/>
      <c r="B78" s="212"/>
      <c r="C78" s="58"/>
      <c r="D78" s="80"/>
      <c r="E78" s="199" t="str">
        <f>IFERROR(VLOOKUP(B78,Menus!$D$3:$F$40,2,0),"")</f>
        <v/>
      </c>
      <c r="F78" s="106"/>
      <c r="G78" s="200">
        <f t="shared" si="2"/>
        <v>0</v>
      </c>
      <c r="H78" s="275"/>
    </row>
    <row r="79" spans="1:8" ht="15.75" customHeight="1">
      <c r="A79" s="323"/>
      <c r="B79" s="212"/>
      <c r="C79" s="58"/>
      <c r="D79" s="80"/>
      <c r="E79" s="199" t="str">
        <f>IFERROR(VLOOKUP(B79,Menus!$D$3:$F$40,2,0),"")</f>
        <v/>
      </c>
      <c r="F79" s="106"/>
      <c r="G79" s="200">
        <f t="shared" si="2"/>
        <v>0</v>
      </c>
      <c r="H79" s="275"/>
    </row>
    <row r="80" spans="1:8" ht="15.75" customHeight="1" collapsed="1" thickBot="1">
      <c r="A80" s="323"/>
      <c r="B80" s="212"/>
      <c r="C80" s="58"/>
      <c r="D80" s="80"/>
      <c r="E80" s="199" t="str">
        <f>IFERROR(VLOOKUP(B80,Menus!$D$3:$F$40,2,0),"")</f>
        <v/>
      </c>
      <c r="F80" s="106"/>
      <c r="G80" s="200">
        <f t="shared" si="2"/>
        <v>0</v>
      </c>
      <c r="H80" s="275"/>
    </row>
    <row r="81" spans="1:11" ht="15.75" hidden="1" customHeight="1" outlineLevel="1">
      <c r="A81" s="323"/>
      <c r="B81" s="212"/>
      <c r="C81" s="58"/>
      <c r="D81" s="80"/>
      <c r="E81" s="199" t="str">
        <f>IFERROR(VLOOKUP(B81,Menus!$D$3:$F$40,2,0),"")</f>
        <v/>
      </c>
      <c r="F81" s="106"/>
      <c r="G81" s="200">
        <f t="shared" si="2"/>
        <v>0</v>
      </c>
      <c r="H81" s="275"/>
    </row>
    <row r="82" spans="1:11" ht="15.75" hidden="1" customHeight="1" outlineLevel="1">
      <c r="A82" s="323"/>
      <c r="B82" s="212"/>
      <c r="C82" s="58"/>
      <c r="D82" s="80"/>
      <c r="E82" s="199" t="str">
        <f>IFERROR(VLOOKUP(B82,Menus!$D$3:$F$40,2,0),"")</f>
        <v/>
      </c>
      <c r="F82" s="106"/>
      <c r="G82" s="200">
        <f t="shared" si="2"/>
        <v>0</v>
      </c>
      <c r="H82" s="275"/>
    </row>
    <row r="83" spans="1:11" ht="15.75" hidden="1" customHeight="1" outlineLevel="1">
      <c r="A83" s="323"/>
      <c r="B83" s="212"/>
      <c r="C83" s="58"/>
      <c r="D83" s="80"/>
      <c r="E83" s="199" t="str">
        <f>IFERROR(VLOOKUP(B83,Menus!$D$3:$F$40,2,0),"")</f>
        <v/>
      </c>
      <c r="F83" s="106"/>
      <c r="G83" s="200">
        <f t="shared" si="2"/>
        <v>0</v>
      </c>
      <c r="H83" s="275"/>
    </row>
    <row r="84" spans="1:11" ht="15.75" hidden="1" customHeight="1" outlineLevel="1">
      <c r="A84" s="323"/>
      <c r="B84" s="212"/>
      <c r="C84" s="58"/>
      <c r="D84" s="80"/>
      <c r="E84" s="199" t="str">
        <f>IFERROR(VLOOKUP(B84,Menus!$D$3:$F$40,2,0),"")</f>
        <v/>
      </c>
      <c r="F84" s="106"/>
      <c r="G84" s="200">
        <f t="shared" si="2"/>
        <v>0</v>
      </c>
      <c r="H84" s="275"/>
    </row>
    <row r="85" spans="1:11" ht="15.75" hidden="1" customHeight="1" outlineLevel="1">
      <c r="A85" s="323"/>
      <c r="B85" s="212"/>
      <c r="C85" s="58"/>
      <c r="D85" s="80"/>
      <c r="E85" s="199" t="str">
        <f>IFERROR(VLOOKUP(B85,Menus!$D$3:$F$40,2,0),"")</f>
        <v/>
      </c>
      <c r="F85" s="106"/>
      <c r="G85" s="200">
        <f t="shared" si="2"/>
        <v>0</v>
      </c>
      <c r="H85" s="275"/>
    </row>
    <row r="86" spans="1:11" ht="15.75" hidden="1" customHeight="1" outlineLevel="1">
      <c r="A86" s="323"/>
      <c r="B86" s="212"/>
      <c r="C86" s="58"/>
      <c r="D86" s="80"/>
      <c r="E86" s="199" t="str">
        <f>IFERROR(VLOOKUP(B86,Menus!$D$3:$F$40,2,0),"")</f>
        <v/>
      </c>
      <c r="F86" s="106"/>
      <c r="G86" s="200">
        <f t="shared" si="2"/>
        <v>0</v>
      </c>
      <c r="H86" s="275"/>
    </row>
    <row r="87" spans="1:11" ht="15.75" hidden="1" customHeight="1" outlineLevel="1">
      <c r="A87" s="323"/>
      <c r="B87" s="212"/>
      <c r="C87" s="58"/>
      <c r="D87" s="80"/>
      <c r="E87" s="199" t="str">
        <f>IFERROR(VLOOKUP(B87,Menus!$D$3:$F$40,2,0),"")</f>
        <v/>
      </c>
      <c r="F87" s="106"/>
      <c r="G87" s="200">
        <f t="shared" si="2"/>
        <v>0</v>
      </c>
      <c r="H87" s="275"/>
    </row>
    <row r="88" spans="1:11" ht="15.75" hidden="1" customHeight="1" outlineLevel="1" thickBot="1">
      <c r="A88" s="324"/>
      <c r="B88" s="237"/>
      <c r="C88" s="227"/>
      <c r="D88" s="244"/>
      <c r="E88" s="228" t="str">
        <f>IFERROR(VLOOKUP(B88,Menus!$D$3:$F$40,2,0),"")</f>
        <v/>
      </c>
      <c r="F88" s="229"/>
      <c r="G88" s="230">
        <f t="shared" si="2"/>
        <v>0</v>
      </c>
      <c r="H88" s="276"/>
    </row>
    <row r="89" spans="1:11" ht="45">
      <c r="A89" s="245"/>
      <c r="B89" s="240"/>
      <c r="C89" s="240"/>
      <c r="D89" s="240"/>
      <c r="E89" s="240"/>
      <c r="F89" s="240" t="s">
        <v>364</v>
      </c>
      <c r="G89" s="241">
        <f>SUM(G58:G88)</f>
        <v>0</v>
      </c>
      <c r="H89" s="242"/>
    </row>
    <row r="91" spans="1:11" ht="23">
      <c r="A91" s="187"/>
      <c r="B91" s="188" t="s">
        <v>399</v>
      </c>
      <c r="C91" s="187"/>
      <c r="D91" s="187"/>
      <c r="E91" s="187"/>
      <c r="F91" s="187"/>
      <c r="G91" s="187"/>
      <c r="H91" s="284"/>
    </row>
    <row r="92" spans="1:11" s="194" customFormat="1" ht="42" customHeight="1" thickBot="1">
      <c r="A92" s="189"/>
      <c r="B92" s="190" t="s">
        <v>336</v>
      </c>
      <c r="C92" s="190" t="s">
        <v>25</v>
      </c>
      <c r="D92" s="190" t="s">
        <v>24</v>
      </c>
      <c r="E92" s="190" t="s">
        <v>16</v>
      </c>
      <c r="F92" s="191" t="s">
        <v>358</v>
      </c>
      <c r="G92" s="190" t="s">
        <v>338</v>
      </c>
      <c r="H92" s="282" t="s">
        <v>26</v>
      </c>
      <c r="I92" s="192"/>
      <c r="J92" s="193"/>
      <c r="K92" s="193"/>
    </row>
    <row r="93" spans="1:11" ht="15.75" customHeight="1">
      <c r="A93" s="322" t="s">
        <v>337</v>
      </c>
      <c r="B93" s="209"/>
      <c r="C93" s="95"/>
      <c r="D93" s="201" t="str">
        <f>IFERROR(VLOOKUP(B93,'Standardized Cost Matrix'!$B$3:$M$24,MATCH($C$8,'Standardized Cost Matrix'!$B$2:$M$2,0),0),"")</f>
        <v/>
      </c>
      <c r="E93" s="196" t="str">
        <f>IFERROR(VLOOKUP(B93,Menus!$D$3:$F$40,3,0),"")</f>
        <v/>
      </c>
      <c r="F93" s="107"/>
      <c r="G93" s="197" t="str">
        <f t="shared" ref="G93:G107" si="3">IFERROR(F93*D93,"")</f>
        <v/>
      </c>
      <c r="H93" s="283" t="str">
        <f>IFERROR(VLOOKUP(B93,'Standardized Cost Matrix'!$B$3:$N$24,13,0),"")</f>
        <v/>
      </c>
    </row>
    <row r="94" spans="1:11" ht="15.75" customHeight="1">
      <c r="A94" s="323"/>
      <c r="B94" s="210"/>
      <c r="C94" s="58"/>
      <c r="D94" s="206" t="str">
        <f>IFERROR(VLOOKUP(B94,'Standardized Cost Matrix'!$B$3:$M$24,MATCH($C$8,'Standardized Cost Matrix'!$B$2:$M$2,0),0),"")</f>
        <v/>
      </c>
      <c r="E94" s="199" t="str">
        <f>IFERROR(VLOOKUP(B94,Menus!$D$3:$F$40,3,0),"")</f>
        <v/>
      </c>
      <c r="F94" s="107"/>
      <c r="G94" s="197" t="str">
        <f t="shared" si="3"/>
        <v/>
      </c>
      <c r="H94" s="283" t="str">
        <f>IFERROR(VLOOKUP(B94,'Standardized Cost Matrix'!$B$3:$N$24,13,0),"")</f>
        <v/>
      </c>
    </row>
    <row r="95" spans="1:11" ht="15.75" customHeight="1">
      <c r="A95" s="323"/>
      <c r="B95" s="210"/>
      <c r="C95" s="58"/>
      <c r="D95" s="206" t="str">
        <f>IFERROR(VLOOKUP(B95,'Standardized Cost Matrix'!$B$3:$M$24,MATCH($C$8,'Standardized Cost Matrix'!$B$2:$M$2,0),0),"")</f>
        <v/>
      </c>
      <c r="E95" s="199" t="str">
        <f>IFERROR(VLOOKUP(B95,Menus!$D$3:$F$40,3,0),"")</f>
        <v/>
      </c>
      <c r="F95" s="107"/>
      <c r="G95" s="197" t="str">
        <f t="shared" si="3"/>
        <v/>
      </c>
      <c r="H95" s="283" t="str">
        <f>IFERROR(VLOOKUP(B95,'Standardized Cost Matrix'!$B$3:$N$24,13,0),"")</f>
        <v/>
      </c>
    </row>
    <row r="96" spans="1:11" ht="15.75" customHeight="1">
      <c r="A96" s="323"/>
      <c r="B96" s="210"/>
      <c r="C96" s="58"/>
      <c r="D96" s="206" t="str">
        <f>IFERROR(VLOOKUP(B96,'Standardized Cost Matrix'!$B$3:$M$24,MATCH($C$8,'Standardized Cost Matrix'!$B$2:$M$2,0),0),"")</f>
        <v/>
      </c>
      <c r="E96" s="199" t="str">
        <f>IFERROR(VLOOKUP(B96,Menus!$D$3:$F$40,3,0),"")</f>
        <v/>
      </c>
      <c r="F96" s="107"/>
      <c r="G96" s="197" t="str">
        <f t="shared" ref="G96:G97" si="4">IFERROR(F96*D96,"")</f>
        <v/>
      </c>
      <c r="H96" s="283" t="str">
        <f>IFERROR(VLOOKUP(B96,'Standardized Cost Matrix'!$B$3:$N$24,13,0),"")</f>
        <v/>
      </c>
    </row>
    <row r="97" spans="1:8" ht="15.75" customHeight="1">
      <c r="A97" s="323"/>
      <c r="B97" s="210"/>
      <c r="C97" s="58"/>
      <c r="D97" s="206" t="str">
        <f>IFERROR(VLOOKUP(B97,'Standardized Cost Matrix'!$B$3:$M$24,MATCH($C$8,'Standardized Cost Matrix'!$B$2:$M$2,0),0),"")</f>
        <v/>
      </c>
      <c r="E97" s="199" t="str">
        <f>IFERROR(VLOOKUP(B97,Menus!$D$3:$F$40,3,0),"")</f>
        <v/>
      </c>
      <c r="F97" s="107"/>
      <c r="G97" s="197" t="str">
        <f t="shared" si="4"/>
        <v/>
      </c>
      <c r="H97" s="283" t="str">
        <f>IFERROR(VLOOKUP(B97,'Standardized Cost Matrix'!$B$3:$N$24,13,0),"")</f>
        <v/>
      </c>
    </row>
    <row r="98" spans="1:8" ht="15.75" customHeight="1">
      <c r="A98" s="323"/>
      <c r="B98" s="210"/>
      <c r="C98" s="58"/>
      <c r="D98" s="206" t="str">
        <f>IFERROR(VLOOKUP(B98,'Standardized Cost Matrix'!$B$3:$M$24,MATCH($C$8,'Standardized Cost Matrix'!$B$2:$M$2,0),0),"")</f>
        <v/>
      </c>
      <c r="E98" s="199" t="str">
        <f>IFERROR(VLOOKUP(B98,Menus!$D$3:$F$40,3,0),"")</f>
        <v/>
      </c>
      <c r="F98" s="107"/>
      <c r="G98" s="197" t="str">
        <f t="shared" si="3"/>
        <v/>
      </c>
      <c r="H98" s="283" t="str">
        <f>IFERROR(VLOOKUP(B98,'Standardized Cost Matrix'!$B$3:$N$24,13,0),"")</f>
        <v/>
      </c>
    </row>
    <row r="99" spans="1:8" ht="15.75" customHeight="1" collapsed="1" thickBot="1">
      <c r="A99" s="323"/>
      <c r="B99" s="210"/>
      <c r="C99" s="58"/>
      <c r="D99" s="206" t="str">
        <f>IFERROR(VLOOKUP(B99,'Standardized Cost Matrix'!$B$3:$M$24,MATCH($C$8,'Standardized Cost Matrix'!$B$2:$M$2,0),0),"")</f>
        <v/>
      </c>
      <c r="E99" s="199" t="str">
        <f>IFERROR(VLOOKUP(B99,Menus!$D$3:$F$40,3,0),"")</f>
        <v/>
      </c>
      <c r="F99" s="107"/>
      <c r="G99" s="197" t="str">
        <f t="shared" si="3"/>
        <v/>
      </c>
      <c r="H99" s="283" t="str">
        <f>IFERROR(VLOOKUP(B99,'Standardized Cost Matrix'!$B$3:$N$24,13,0),"")</f>
        <v/>
      </c>
    </row>
    <row r="100" spans="1:8" ht="15.75" hidden="1" customHeight="1" outlineLevel="1">
      <c r="A100" s="323"/>
      <c r="B100" s="210"/>
      <c r="C100" s="58"/>
      <c r="D100" s="206" t="str">
        <f>IFERROR(VLOOKUP(B100,'Standardized Cost Matrix'!$B$3:$M$24,MATCH($C$8,'Standardized Cost Matrix'!$B$2:$M$2,0),0),"")</f>
        <v/>
      </c>
      <c r="E100" s="199" t="str">
        <f>IFERROR(VLOOKUP(B100,Menus!$D$3:$F$40,3,0),"")</f>
        <v/>
      </c>
      <c r="F100" s="107"/>
      <c r="G100" s="197" t="str">
        <f t="shared" si="3"/>
        <v/>
      </c>
      <c r="H100" s="283" t="str">
        <f>IFERROR(VLOOKUP(B100,'Standardized Cost Matrix'!$B$3:$N$24,13,0),"")</f>
        <v/>
      </c>
    </row>
    <row r="101" spans="1:8" ht="15.75" hidden="1" customHeight="1" outlineLevel="1">
      <c r="A101" s="323"/>
      <c r="B101" s="210"/>
      <c r="C101" s="58"/>
      <c r="D101" s="206" t="str">
        <f>IFERROR(VLOOKUP(B101,'Standardized Cost Matrix'!$B$3:$M$24,MATCH($C$8,'Standardized Cost Matrix'!$B$2:$M$2,0),0),"")</f>
        <v/>
      </c>
      <c r="E101" s="199" t="str">
        <f>IFERROR(VLOOKUP(B101,Menus!$D$3:$F$40,3,0),"")</f>
        <v/>
      </c>
      <c r="F101" s="107"/>
      <c r="G101" s="197" t="str">
        <f t="shared" si="3"/>
        <v/>
      </c>
      <c r="H101" s="283" t="str">
        <f>IFERROR(VLOOKUP(B101,'Standardized Cost Matrix'!$B$3:$N$24,13,0),"")</f>
        <v/>
      </c>
    </row>
    <row r="102" spans="1:8" ht="15.75" hidden="1" customHeight="1" outlineLevel="1">
      <c r="A102" s="323"/>
      <c r="B102" s="210"/>
      <c r="C102" s="58"/>
      <c r="D102" s="206" t="str">
        <f>IFERROR(VLOOKUP(B102,'Standardized Cost Matrix'!$B$3:$M$24,MATCH($C$8,'Standardized Cost Matrix'!$B$2:$M$2,0),0),"")</f>
        <v/>
      </c>
      <c r="E102" s="199" t="str">
        <f>IFERROR(VLOOKUP(B102,Menus!$D$3:$F$40,3,0),"")</f>
        <v/>
      </c>
      <c r="F102" s="107"/>
      <c r="G102" s="197" t="str">
        <f t="shared" si="3"/>
        <v/>
      </c>
      <c r="H102" s="283" t="str">
        <f>IFERROR(VLOOKUP(B102,'Standardized Cost Matrix'!$B$3:$N$24,13,0),"")</f>
        <v/>
      </c>
    </row>
    <row r="103" spans="1:8" ht="15.75" hidden="1" customHeight="1" outlineLevel="1">
      <c r="A103" s="323"/>
      <c r="B103" s="210"/>
      <c r="C103" s="58"/>
      <c r="D103" s="206" t="str">
        <f>IFERROR(VLOOKUP(B103,'Standardized Cost Matrix'!$B$3:$M$24,MATCH($C$8,'Standardized Cost Matrix'!$B$2:$M$2,0),0),"")</f>
        <v/>
      </c>
      <c r="E103" s="199" t="str">
        <f>IFERROR(VLOOKUP(B103,Menus!$D$3:$F$40,3,0),"")</f>
        <v/>
      </c>
      <c r="F103" s="107"/>
      <c r="G103" s="197" t="str">
        <f t="shared" si="3"/>
        <v/>
      </c>
      <c r="H103" s="283" t="str">
        <f>IFERROR(VLOOKUP(B103,'Standardized Cost Matrix'!$B$3:$N$24,13,0),"")</f>
        <v/>
      </c>
    </row>
    <row r="104" spans="1:8" ht="15.75" hidden="1" customHeight="1" outlineLevel="1">
      <c r="A104" s="323"/>
      <c r="B104" s="210"/>
      <c r="C104" s="58"/>
      <c r="D104" s="206" t="str">
        <f>IFERROR(VLOOKUP(B104,'Standardized Cost Matrix'!$B$3:$M$24,MATCH($C$8,'Standardized Cost Matrix'!$B$2:$M$2,0),0),"")</f>
        <v/>
      </c>
      <c r="E104" s="199" t="str">
        <f>IFERROR(VLOOKUP(B104,Menus!$D$3:$F$40,3,0),"")</f>
        <v/>
      </c>
      <c r="F104" s="107"/>
      <c r="G104" s="197" t="str">
        <f t="shared" si="3"/>
        <v/>
      </c>
      <c r="H104" s="283" t="str">
        <f>IFERROR(VLOOKUP(B104,'Standardized Cost Matrix'!$B$3:$N$24,13,0),"")</f>
        <v/>
      </c>
    </row>
    <row r="105" spans="1:8" ht="15.75" hidden="1" customHeight="1" outlineLevel="1">
      <c r="A105" s="323"/>
      <c r="B105" s="210"/>
      <c r="C105" s="58"/>
      <c r="D105" s="206" t="str">
        <f>IFERROR(VLOOKUP(B105,'Standardized Cost Matrix'!$B$3:$M$24,MATCH($C$8,'Standardized Cost Matrix'!$B$2:$M$2,0),0),"")</f>
        <v/>
      </c>
      <c r="E105" s="199" t="str">
        <f>IFERROR(VLOOKUP(B105,Menus!$D$3:$F$40,3,0),"")</f>
        <v/>
      </c>
      <c r="F105" s="107"/>
      <c r="G105" s="197" t="str">
        <f t="shared" si="3"/>
        <v/>
      </c>
      <c r="H105" s="283" t="str">
        <f>IFERROR(VLOOKUP(B105,'Standardized Cost Matrix'!$B$3:$N$24,13,0),"")</f>
        <v/>
      </c>
    </row>
    <row r="106" spans="1:8" ht="15.75" hidden="1" customHeight="1" outlineLevel="1">
      <c r="A106" s="323"/>
      <c r="B106" s="210"/>
      <c r="C106" s="58"/>
      <c r="D106" s="206" t="str">
        <f>IFERROR(VLOOKUP(B106,'Standardized Cost Matrix'!$B$3:$M$24,MATCH($C$8,'Standardized Cost Matrix'!$B$2:$M$2,0),0),"")</f>
        <v/>
      </c>
      <c r="E106" s="199" t="str">
        <f>IFERROR(VLOOKUP(B106,Menus!$D$3:$F$40,3,0),"")</f>
        <v/>
      </c>
      <c r="F106" s="107"/>
      <c r="G106" s="197" t="str">
        <f>IFERROR(F106*D106,"")</f>
        <v/>
      </c>
      <c r="H106" s="283" t="str">
        <f>IFERROR(VLOOKUP(B106,'Standardized Cost Matrix'!$B$3:$N$24,13,0),"")</f>
        <v/>
      </c>
    </row>
    <row r="107" spans="1:8" ht="15.75" hidden="1" customHeight="1" outlineLevel="1" thickBot="1">
      <c r="A107" s="323"/>
      <c r="B107" s="226"/>
      <c r="C107" s="227"/>
      <c r="D107" s="206" t="str">
        <f>IFERROR(VLOOKUP(B107,'Standardized Cost Matrix'!$B$3:$M$24,MATCH($C$8,'Standardized Cost Matrix'!$B$2:$M$2,0),0),"")</f>
        <v/>
      </c>
      <c r="E107" s="199" t="str">
        <f>IFERROR(VLOOKUP(B107,Menus!$D$3:$F$40,3,0),"")</f>
        <v/>
      </c>
      <c r="F107" s="229"/>
      <c r="G107" s="197" t="str">
        <f t="shared" si="3"/>
        <v/>
      </c>
      <c r="H107" s="283" t="str">
        <f>IFERROR(VLOOKUP(B107,'Standardized Cost Matrix'!$B$3:$N$24,13,0),"")</f>
        <v/>
      </c>
    </row>
    <row r="108" spans="1:8" ht="15.75" customHeight="1">
      <c r="A108" s="321" t="s">
        <v>396</v>
      </c>
      <c r="B108" s="231"/>
      <c r="C108" s="232"/>
      <c r="D108" s="243"/>
      <c r="E108" s="234" t="str">
        <f>IFERROR(VLOOKUP(B108,Menus!$D$3:$F$40,3,0),"")</f>
        <v/>
      </c>
      <c r="F108" s="235"/>
      <c r="G108" s="236">
        <f t="shared" ref="G108:G127" si="5">IFERROR(F108*D108,"")</f>
        <v>0</v>
      </c>
      <c r="H108" s="274"/>
    </row>
    <row r="109" spans="1:8" ht="15.75" customHeight="1">
      <c r="A109" s="322"/>
      <c r="B109" s="212"/>
      <c r="C109" s="58"/>
      <c r="D109" s="80"/>
      <c r="E109" s="199" t="str">
        <f>IFERROR(VLOOKUP(B109,Menus!$D$3:$F$40,3,0),"")</f>
        <v/>
      </c>
      <c r="F109" s="107"/>
      <c r="G109" s="200">
        <f t="shared" si="5"/>
        <v>0</v>
      </c>
      <c r="H109" s="275"/>
    </row>
    <row r="110" spans="1:8" ht="15.75" customHeight="1">
      <c r="A110" s="322"/>
      <c r="B110" s="212"/>
      <c r="C110" s="58"/>
      <c r="D110" s="80"/>
      <c r="E110" s="199" t="str">
        <f>IFERROR(VLOOKUP(B110,Menus!$D$3:$F$40,3,0),"")</f>
        <v/>
      </c>
      <c r="F110" s="107"/>
      <c r="G110" s="200">
        <f t="shared" si="5"/>
        <v>0</v>
      </c>
      <c r="H110" s="275"/>
    </row>
    <row r="111" spans="1:8" ht="15.75" customHeight="1">
      <c r="A111" s="322"/>
      <c r="B111" s="212"/>
      <c r="C111" s="58"/>
      <c r="D111" s="80"/>
      <c r="E111" s="199" t="str">
        <f>IFERROR(VLOOKUP(B111,Menus!$D$3:$F$40,3,0),"")</f>
        <v/>
      </c>
      <c r="F111" s="107"/>
      <c r="G111" s="200">
        <f t="shared" si="5"/>
        <v>0</v>
      </c>
      <c r="H111" s="275"/>
    </row>
    <row r="112" spans="1:8" ht="15.75" customHeight="1">
      <c r="A112" s="322"/>
      <c r="B112" s="212"/>
      <c r="C112" s="58"/>
      <c r="D112" s="80"/>
      <c r="E112" s="199" t="str">
        <f>IFERROR(VLOOKUP(B112,Menus!$D$3:$F$40,3,0),"")</f>
        <v/>
      </c>
      <c r="F112" s="107"/>
      <c r="G112" s="200">
        <f t="shared" ref="G112:G122" si="6">IFERROR(F112*D112,"")</f>
        <v>0</v>
      </c>
      <c r="H112" s="275"/>
    </row>
    <row r="113" spans="1:8" ht="15.75" customHeight="1">
      <c r="A113" s="322"/>
      <c r="B113" s="212"/>
      <c r="C113" s="58"/>
      <c r="D113" s="80"/>
      <c r="E113" s="199" t="str">
        <f>IFERROR(VLOOKUP(B113,Menus!$D$3:$F$40,3,0),"")</f>
        <v/>
      </c>
      <c r="F113" s="107"/>
      <c r="G113" s="200">
        <f t="shared" si="6"/>
        <v>0</v>
      </c>
      <c r="H113" s="275"/>
    </row>
    <row r="114" spans="1:8" ht="15.75" customHeight="1">
      <c r="A114" s="322"/>
      <c r="B114" s="212"/>
      <c r="C114" s="58"/>
      <c r="D114" s="80"/>
      <c r="E114" s="199" t="str">
        <f>IFERROR(VLOOKUP(B114,Menus!$D$3:$F$40,3,0),"")</f>
        <v/>
      </c>
      <c r="F114" s="107"/>
      <c r="G114" s="200">
        <f t="shared" si="6"/>
        <v>0</v>
      </c>
      <c r="H114" s="275"/>
    </row>
    <row r="115" spans="1:8" ht="15.75" customHeight="1">
      <c r="A115" s="322"/>
      <c r="B115" s="212"/>
      <c r="C115" s="58"/>
      <c r="D115" s="80"/>
      <c r="E115" s="199" t="str">
        <f>IFERROR(VLOOKUP(B115,Menus!$D$3:$F$40,3,0),"")</f>
        <v/>
      </c>
      <c r="F115" s="107"/>
      <c r="G115" s="200">
        <f t="shared" si="6"/>
        <v>0</v>
      </c>
      <c r="H115" s="275"/>
    </row>
    <row r="116" spans="1:8" ht="15.75" customHeight="1">
      <c r="A116" s="322"/>
      <c r="B116" s="212"/>
      <c r="C116" s="58"/>
      <c r="D116" s="80"/>
      <c r="E116" s="199" t="str">
        <f>IFERROR(VLOOKUP(B116,Menus!$D$3:$F$40,3,0),"")</f>
        <v/>
      </c>
      <c r="F116" s="107"/>
      <c r="G116" s="200">
        <f t="shared" si="6"/>
        <v>0</v>
      </c>
      <c r="H116" s="275"/>
    </row>
    <row r="117" spans="1:8" ht="15.75" customHeight="1" collapsed="1" thickBot="1">
      <c r="A117" s="322"/>
      <c r="B117" s="212"/>
      <c r="C117" s="58"/>
      <c r="D117" s="80"/>
      <c r="E117" s="199" t="str">
        <f>IFERROR(VLOOKUP(B117,Menus!$D$3:$F$40,3,0),"")</f>
        <v/>
      </c>
      <c r="F117" s="107"/>
      <c r="G117" s="200">
        <f t="shared" si="6"/>
        <v>0</v>
      </c>
      <c r="H117" s="275"/>
    </row>
    <row r="118" spans="1:8" ht="15.75" hidden="1" customHeight="1" outlineLevel="1">
      <c r="A118" s="322"/>
      <c r="B118" s="212"/>
      <c r="C118" s="58"/>
      <c r="D118" s="80"/>
      <c r="E118" s="199" t="str">
        <f>IFERROR(VLOOKUP(B118,Menus!$D$3:$F$40,3,0),"")</f>
        <v/>
      </c>
      <c r="F118" s="107"/>
      <c r="G118" s="200">
        <f t="shared" si="6"/>
        <v>0</v>
      </c>
      <c r="H118" s="275"/>
    </row>
    <row r="119" spans="1:8" ht="15.75" hidden="1" customHeight="1" outlineLevel="1">
      <c r="A119" s="322"/>
      <c r="B119" s="212"/>
      <c r="C119" s="58"/>
      <c r="D119" s="80"/>
      <c r="E119" s="199" t="str">
        <f>IFERROR(VLOOKUP(B119,Menus!$D$3:$F$40,3,0),"")</f>
        <v/>
      </c>
      <c r="F119" s="107"/>
      <c r="G119" s="200">
        <f t="shared" si="6"/>
        <v>0</v>
      </c>
      <c r="H119" s="275"/>
    </row>
    <row r="120" spans="1:8" ht="15.75" hidden="1" customHeight="1" outlineLevel="1">
      <c r="A120" s="322"/>
      <c r="B120" s="212"/>
      <c r="C120" s="58"/>
      <c r="D120" s="80"/>
      <c r="E120" s="199" t="str">
        <f>IFERROR(VLOOKUP(B120,Menus!$D$3:$F$40,3,0),"")</f>
        <v/>
      </c>
      <c r="F120" s="107"/>
      <c r="G120" s="200">
        <f t="shared" si="6"/>
        <v>0</v>
      </c>
      <c r="H120" s="275"/>
    </row>
    <row r="121" spans="1:8" ht="15.75" hidden="1" customHeight="1" outlineLevel="1">
      <c r="A121" s="322"/>
      <c r="B121" s="212"/>
      <c r="C121" s="58"/>
      <c r="D121" s="80"/>
      <c r="E121" s="199" t="str">
        <f>IFERROR(VLOOKUP(B121,Menus!$D$3:$F$40,3,0),"")</f>
        <v/>
      </c>
      <c r="F121" s="107"/>
      <c r="G121" s="200">
        <f t="shared" si="6"/>
        <v>0</v>
      </c>
      <c r="H121" s="275"/>
    </row>
    <row r="122" spans="1:8" ht="15.75" hidden="1" customHeight="1" outlineLevel="1">
      <c r="A122" s="322"/>
      <c r="B122" s="212"/>
      <c r="C122" s="58"/>
      <c r="D122" s="80"/>
      <c r="E122" s="199" t="str">
        <f>IFERROR(VLOOKUP(B122,Menus!$D$3:$F$40,3,0),"")</f>
        <v/>
      </c>
      <c r="F122" s="107"/>
      <c r="G122" s="200">
        <f t="shared" si="6"/>
        <v>0</v>
      </c>
      <c r="H122" s="275"/>
    </row>
    <row r="123" spans="1:8" ht="15.75" hidden="1" customHeight="1" outlineLevel="1">
      <c r="A123" s="322"/>
      <c r="B123" s="212"/>
      <c r="C123" s="58"/>
      <c r="D123" s="80"/>
      <c r="E123" s="199" t="str">
        <f>IFERROR(VLOOKUP(B123,Menus!$D$3:$F$40,3,0),"")</f>
        <v/>
      </c>
      <c r="F123" s="107"/>
      <c r="G123" s="200">
        <f t="shared" si="5"/>
        <v>0</v>
      </c>
      <c r="H123" s="275"/>
    </row>
    <row r="124" spans="1:8" ht="15.75" hidden="1" customHeight="1" outlineLevel="1">
      <c r="A124" s="322"/>
      <c r="B124" s="212"/>
      <c r="C124" s="58"/>
      <c r="D124" s="80"/>
      <c r="E124" s="199" t="str">
        <f>IFERROR(VLOOKUP(B124,Menus!$D$3:$F$40,3,0),"")</f>
        <v/>
      </c>
      <c r="F124" s="107"/>
      <c r="G124" s="200">
        <f t="shared" si="5"/>
        <v>0</v>
      </c>
      <c r="H124" s="275"/>
    </row>
    <row r="125" spans="1:8" ht="15.75" hidden="1" customHeight="1" outlineLevel="1">
      <c r="A125" s="322"/>
      <c r="B125" s="212"/>
      <c r="C125" s="58"/>
      <c r="D125" s="80"/>
      <c r="E125" s="199" t="str">
        <f>IFERROR(VLOOKUP(B125,Menus!$D$3:$F$40,3,0),"")</f>
        <v/>
      </c>
      <c r="F125" s="107"/>
      <c r="G125" s="200">
        <f t="shared" si="5"/>
        <v>0</v>
      </c>
      <c r="H125" s="275"/>
    </row>
    <row r="126" spans="1:8" ht="15.75" hidden="1" customHeight="1" outlineLevel="1">
      <c r="A126" s="322"/>
      <c r="B126" s="212"/>
      <c r="C126" s="58"/>
      <c r="D126" s="80"/>
      <c r="E126" s="199" t="str">
        <f>IFERROR(VLOOKUP(B126,Menus!$D$3:$F$40,3,0),"")</f>
        <v/>
      </c>
      <c r="F126" s="107"/>
      <c r="G126" s="200">
        <f t="shared" si="5"/>
        <v>0</v>
      </c>
      <c r="H126" s="275"/>
    </row>
    <row r="127" spans="1:8" ht="15.75" hidden="1" customHeight="1" outlineLevel="1" thickBot="1">
      <c r="A127" s="322"/>
      <c r="B127" s="237"/>
      <c r="C127" s="227"/>
      <c r="D127" s="244"/>
      <c r="E127" s="228" t="str">
        <f>IFERROR(VLOOKUP(B127,Menus!$D$3:$F$40,3,0),"")</f>
        <v/>
      </c>
      <c r="F127" s="246"/>
      <c r="G127" s="230">
        <f t="shared" si="5"/>
        <v>0</v>
      </c>
      <c r="H127" s="276"/>
    </row>
    <row r="128" spans="1:8" ht="45">
      <c r="A128" s="245"/>
      <c r="B128" s="240"/>
      <c r="C128" s="240"/>
      <c r="D128" s="240"/>
      <c r="E128" s="240"/>
      <c r="F128" s="247" t="s">
        <v>401</v>
      </c>
      <c r="G128" s="241">
        <f>SUM(G93:G127)</f>
        <v>0</v>
      </c>
      <c r="H128" s="287"/>
    </row>
    <row r="130" spans="1:11" ht="23">
      <c r="B130" s="188" t="s">
        <v>400</v>
      </c>
    </row>
    <row r="131" spans="1:11" s="194" customFormat="1" ht="42" customHeight="1" thickBot="1">
      <c r="A131" s="207"/>
      <c r="B131" s="208" t="s">
        <v>336</v>
      </c>
      <c r="C131" s="208" t="s">
        <v>25</v>
      </c>
      <c r="D131" s="208" t="s">
        <v>24</v>
      </c>
      <c r="E131" s="208" t="s">
        <v>16</v>
      </c>
      <c r="F131" s="191" t="s">
        <v>360</v>
      </c>
      <c r="G131" s="208" t="s">
        <v>338</v>
      </c>
      <c r="H131" s="285" t="s">
        <v>26</v>
      </c>
      <c r="I131" s="193"/>
      <c r="J131" s="193"/>
      <c r="K131" s="193"/>
    </row>
    <row r="132" spans="1:11" ht="15.75" customHeight="1">
      <c r="A132" s="323" t="s">
        <v>396</v>
      </c>
      <c r="B132" s="211"/>
      <c r="C132" s="95"/>
      <c r="D132" s="96"/>
      <c r="E132" s="196" t="str">
        <f>IFERROR(VLOOKUP(B132,Menus!$B$3:$C$36,2,0),"")</f>
        <v/>
      </c>
      <c r="F132" s="107"/>
      <c r="G132" s="197">
        <f t="shared" ref="G132:G146" si="7">IFERROR(F132*D132,"")</f>
        <v>0</v>
      </c>
      <c r="H132" s="278"/>
    </row>
    <row r="133" spans="1:11" ht="15.75" customHeight="1">
      <c r="A133" s="323"/>
      <c r="B133" s="212"/>
      <c r="C133" s="58"/>
      <c r="D133" s="80"/>
      <c r="E133" s="199" t="str">
        <f>IFERROR(VLOOKUP(B133,Menus!$B$3:$C$36,2,0),"")</f>
        <v/>
      </c>
      <c r="F133" s="107"/>
      <c r="G133" s="200">
        <f t="shared" si="7"/>
        <v>0</v>
      </c>
      <c r="H133" s="275"/>
    </row>
    <row r="134" spans="1:11" ht="15.75" customHeight="1">
      <c r="A134" s="323"/>
      <c r="B134" s="212"/>
      <c r="C134" s="58"/>
      <c r="D134" s="80"/>
      <c r="E134" s="199" t="str">
        <f>IFERROR(VLOOKUP(B134,Menus!$B$3:$C$36,2,0),"")</f>
        <v/>
      </c>
      <c r="F134" s="107"/>
      <c r="G134" s="200">
        <f t="shared" si="7"/>
        <v>0</v>
      </c>
      <c r="H134" s="275"/>
    </row>
    <row r="135" spans="1:11" ht="15.75" customHeight="1">
      <c r="A135" s="323"/>
      <c r="B135" s="212"/>
      <c r="C135" s="58"/>
      <c r="D135" s="80"/>
      <c r="E135" s="199" t="str">
        <f>IFERROR(VLOOKUP(B135,Menus!$B$3:$C$36,2,0),"")</f>
        <v/>
      </c>
      <c r="F135" s="107"/>
      <c r="G135" s="200">
        <f t="shared" si="7"/>
        <v>0</v>
      </c>
      <c r="H135" s="275"/>
    </row>
    <row r="136" spans="1:11" ht="15.75" customHeight="1">
      <c r="A136" s="323"/>
      <c r="B136" s="212"/>
      <c r="C136" s="58"/>
      <c r="D136" s="80"/>
      <c r="E136" s="199" t="str">
        <f>IFERROR(VLOOKUP(B136,Menus!$B$3:$C$36,2,0),"")</f>
        <v/>
      </c>
      <c r="F136" s="107"/>
      <c r="G136" s="200">
        <f t="shared" si="7"/>
        <v>0</v>
      </c>
      <c r="H136" s="275"/>
    </row>
    <row r="137" spans="1:11" ht="15.75" customHeight="1">
      <c r="A137" s="323"/>
      <c r="B137" s="212"/>
      <c r="C137" s="58"/>
      <c r="D137" s="80"/>
      <c r="E137" s="199" t="str">
        <f>IFERROR(VLOOKUP(B137,Menus!$B$3:$C$36,2,0),"")</f>
        <v/>
      </c>
      <c r="F137" s="107"/>
      <c r="G137" s="200">
        <f t="shared" si="7"/>
        <v>0</v>
      </c>
      <c r="H137" s="275"/>
    </row>
    <row r="138" spans="1:11" ht="15.75" customHeight="1" collapsed="1" thickBot="1">
      <c r="A138" s="323"/>
      <c r="B138" s="212"/>
      <c r="C138" s="58"/>
      <c r="D138" s="80"/>
      <c r="E138" s="199" t="str">
        <f>IFERROR(VLOOKUP(B138,Menus!$B$3:$C$36,2,0),"")</f>
        <v/>
      </c>
      <c r="F138" s="107"/>
      <c r="G138" s="200">
        <f t="shared" si="7"/>
        <v>0</v>
      </c>
      <c r="H138" s="275"/>
    </row>
    <row r="139" spans="1:11" ht="15.75" hidden="1" customHeight="1" outlineLevel="1">
      <c r="A139" s="323"/>
      <c r="B139" s="212"/>
      <c r="C139" s="58"/>
      <c r="D139" s="80"/>
      <c r="E139" s="199" t="str">
        <f>IFERROR(VLOOKUP(B139,Menus!$B$3:$C$36,2,0),"")</f>
        <v/>
      </c>
      <c r="F139" s="107"/>
      <c r="G139" s="200">
        <f t="shared" si="7"/>
        <v>0</v>
      </c>
      <c r="H139" s="275"/>
    </row>
    <row r="140" spans="1:11" ht="15.75" hidden="1" customHeight="1" outlineLevel="1">
      <c r="A140" s="323"/>
      <c r="B140" s="212"/>
      <c r="C140" s="58"/>
      <c r="D140" s="80"/>
      <c r="E140" s="199" t="str">
        <f>IFERROR(VLOOKUP(B140,Menus!$B$3:$C$36,2,0),"")</f>
        <v/>
      </c>
      <c r="F140" s="107"/>
      <c r="G140" s="200">
        <f t="shared" si="7"/>
        <v>0</v>
      </c>
      <c r="H140" s="275"/>
    </row>
    <row r="141" spans="1:11" ht="15.75" hidden="1" customHeight="1" outlineLevel="1">
      <c r="A141" s="323"/>
      <c r="B141" s="212"/>
      <c r="C141" s="58"/>
      <c r="D141" s="80"/>
      <c r="E141" s="199" t="str">
        <f>IFERROR(VLOOKUP(B141,Menus!$B$3:$C$36,2,0),"")</f>
        <v/>
      </c>
      <c r="F141" s="107"/>
      <c r="G141" s="200">
        <f t="shared" si="7"/>
        <v>0</v>
      </c>
      <c r="H141" s="275"/>
    </row>
    <row r="142" spans="1:11" ht="15.75" hidden="1" customHeight="1" outlineLevel="1">
      <c r="A142" s="323"/>
      <c r="B142" s="212"/>
      <c r="C142" s="58"/>
      <c r="D142" s="80"/>
      <c r="E142" s="199" t="str">
        <f>IFERROR(VLOOKUP(B142,Menus!$B$3:$C$36,2,0),"")</f>
        <v/>
      </c>
      <c r="F142" s="107"/>
      <c r="G142" s="200">
        <f t="shared" si="7"/>
        <v>0</v>
      </c>
      <c r="H142" s="275"/>
    </row>
    <row r="143" spans="1:11" ht="15.75" hidden="1" customHeight="1" outlineLevel="1">
      <c r="A143" s="323"/>
      <c r="B143" s="212"/>
      <c r="C143" s="58"/>
      <c r="D143" s="80"/>
      <c r="E143" s="199" t="str">
        <f>IFERROR(VLOOKUP(B143,Menus!$B$3:$C$36,2,0),"")</f>
        <v/>
      </c>
      <c r="F143" s="107"/>
      <c r="G143" s="200">
        <f t="shared" si="7"/>
        <v>0</v>
      </c>
      <c r="H143" s="275"/>
    </row>
    <row r="144" spans="1:11" ht="15.75" hidden="1" customHeight="1" outlineLevel="1">
      <c r="A144" s="323"/>
      <c r="B144" s="212"/>
      <c r="C144" s="58"/>
      <c r="D144" s="80"/>
      <c r="E144" s="199" t="str">
        <f>IFERROR(VLOOKUP(B144,Menus!$B$3:$C$36,2,0),"")</f>
        <v/>
      </c>
      <c r="F144" s="107"/>
      <c r="G144" s="200">
        <f t="shared" si="7"/>
        <v>0</v>
      </c>
      <c r="H144" s="275"/>
    </row>
    <row r="145" spans="1:11" ht="15.75" hidden="1" customHeight="1" outlineLevel="1">
      <c r="A145" s="323"/>
      <c r="B145" s="212"/>
      <c r="C145" s="58"/>
      <c r="D145" s="80"/>
      <c r="E145" s="199" t="str">
        <f>IFERROR(VLOOKUP(B145,Menus!$B$3:$C$36,2,0),"")</f>
        <v/>
      </c>
      <c r="F145" s="107"/>
      <c r="G145" s="200">
        <f t="shared" si="7"/>
        <v>0</v>
      </c>
      <c r="H145" s="275"/>
    </row>
    <row r="146" spans="1:11" ht="15.75" hidden="1" customHeight="1" outlineLevel="1" thickBot="1">
      <c r="A146" s="323"/>
      <c r="B146" s="237"/>
      <c r="C146" s="227"/>
      <c r="D146" s="244"/>
      <c r="E146" s="228" t="str">
        <f>IFERROR(VLOOKUP(B146,Menus!$B$3:$C$36,2,0),"")</f>
        <v/>
      </c>
      <c r="F146" s="246"/>
      <c r="G146" s="230">
        <f t="shared" si="7"/>
        <v>0</v>
      </c>
      <c r="H146" s="276"/>
    </row>
    <row r="147" spans="1:11" ht="60">
      <c r="A147" s="245"/>
      <c r="B147" s="240"/>
      <c r="C147" s="240"/>
      <c r="D147" s="240"/>
      <c r="E147" s="240"/>
      <c r="F147" s="247" t="s">
        <v>429</v>
      </c>
      <c r="G147" s="241">
        <f>SUM(G132:G146)</f>
        <v>0</v>
      </c>
      <c r="H147" s="287"/>
    </row>
    <row r="149" spans="1:11" ht="23">
      <c r="B149" s="188" t="s">
        <v>402</v>
      </c>
    </row>
    <row r="150" spans="1:11" s="194" customFormat="1" ht="42" customHeight="1" thickBot="1">
      <c r="A150" s="207"/>
      <c r="B150" s="208" t="s">
        <v>336</v>
      </c>
      <c r="C150" s="208" t="s">
        <v>25</v>
      </c>
      <c r="D150" s="208" t="s">
        <v>24</v>
      </c>
      <c r="E150" s="208" t="s">
        <v>16</v>
      </c>
      <c r="F150" s="191" t="s">
        <v>368</v>
      </c>
      <c r="G150" s="208" t="s">
        <v>338</v>
      </c>
      <c r="H150" s="285" t="s">
        <v>26</v>
      </c>
      <c r="I150" s="193"/>
      <c r="J150" s="193"/>
      <c r="K150" s="193"/>
    </row>
    <row r="151" spans="1:11" ht="15.75" customHeight="1">
      <c r="A151" s="323" t="s">
        <v>396</v>
      </c>
      <c r="B151" s="211"/>
      <c r="C151" s="95"/>
      <c r="D151" s="96"/>
      <c r="E151" s="196" t="str">
        <f>IFERROR(VLOOKUP(B151,Menus!D$37:F$47,3,0),"")</f>
        <v/>
      </c>
      <c r="F151" s="107"/>
      <c r="G151" s="197">
        <f>IFERROR(F151*D151,"")</f>
        <v>0</v>
      </c>
      <c r="H151" s="278"/>
    </row>
    <row r="152" spans="1:11" ht="15.75" customHeight="1">
      <c r="A152" s="323"/>
      <c r="B152" s="212"/>
      <c r="C152" s="58"/>
      <c r="D152" s="80"/>
      <c r="E152" s="196" t="str">
        <f>IFERROR(VLOOKUP(B152,Menus!D$37:F$47,3,0),"")</f>
        <v/>
      </c>
      <c r="F152" s="108"/>
      <c r="G152" s="200">
        <f t="shared" ref="G152:G164" si="8">IFERROR(F152*D152,"")</f>
        <v>0</v>
      </c>
      <c r="H152" s="275"/>
    </row>
    <row r="153" spans="1:11" ht="15.75" customHeight="1">
      <c r="A153" s="323"/>
      <c r="B153" s="212"/>
      <c r="C153" s="58"/>
      <c r="D153" s="80"/>
      <c r="E153" s="196" t="str">
        <f>IFERROR(VLOOKUP(B153,Menus!D$37:F$47,3,0),"")</f>
        <v/>
      </c>
      <c r="F153" s="108"/>
      <c r="G153" s="200">
        <f t="shared" si="8"/>
        <v>0</v>
      </c>
      <c r="H153" s="275"/>
    </row>
    <row r="154" spans="1:11" ht="15.75" customHeight="1">
      <c r="A154" s="323"/>
      <c r="B154" s="212"/>
      <c r="C154" s="58"/>
      <c r="D154" s="80"/>
      <c r="E154" s="196" t="str">
        <f>IFERROR(VLOOKUP(B154,Menus!D$37:F$47,3,0),"")</f>
        <v/>
      </c>
      <c r="F154" s="108"/>
      <c r="G154" s="200">
        <f t="shared" si="8"/>
        <v>0</v>
      </c>
      <c r="H154" s="275"/>
    </row>
    <row r="155" spans="1:11" ht="15.75" customHeight="1">
      <c r="A155" s="323"/>
      <c r="B155" s="212"/>
      <c r="C155" s="58"/>
      <c r="D155" s="80"/>
      <c r="E155" s="196" t="str">
        <f>IFERROR(VLOOKUP(B155,Menus!D$37:F$47,3,0),"")</f>
        <v/>
      </c>
      <c r="F155" s="108"/>
      <c r="G155" s="200">
        <f t="shared" si="8"/>
        <v>0</v>
      </c>
      <c r="H155" s="275"/>
    </row>
    <row r="156" spans="1:11" ht="15.75" customHeight="1">
      <c r="A156" s="323"/>
      <c r="B156" s="212"/>
      <c r="C156" s="58"/>
      <c r="D156" s="80"/>
      <c r="E156" s="196" t="str">
        <f>IFERROR(VLOOKUP(B156,Menus!D$37:F$47,3,0),"")</f>
        <v/>
      </c>
      <c r="F156" s="108"/>
      <c r="G156" s="200">
        <f t="shared" si="8"/>
        <v>0</v>
      </c>
      <c r="H156" s="275"/>
    </row>
    <row r="157" spans="1:11" ht="15.75" customHeight="1" collapsed="1" thickBot="1">
      <c r="A157" s="323"/>
      <c r="B157" s="212"/>
      <c r="C157" s="58"/>
      <c r="D157" s="80"/>
      <c r="E157" s="196" t="str">
        <f>IFERROR(VLOOKUP(B157,Menus!D$37:F$47,3,0),"")</f>
        <v/>
      </c>
      <c r="F157" s="108"/>
      <c r="G157" s="200">
        <f t="shared" si="8"/>
        <v>0</v>
      </c>
      <c r="H157" s="275"/>
    </row>
    <row r="158" spans="1:11" ht="15.75" hidden="1" customHeight="1" outlineLevel="1">
      <c r="A158" s="323"/>
      <c r="B158" s="212"/>
      <c r="C158" s="58"/>
      <c r="D158" s="80"/>
      <c r="E158" s="196" t="str">
        <f>IFERROR(VLOOKUP(B158,Menus!D$37:F$47,3,0),"")</f>
        <v/>
      </c>
      <c r="F158" s="108"/>
      <c r="G158" s="200">
        <f t="shared" si="8"/>
        <v>0</v>
      </c>
      <c r="H158" s="275"/>
    </row>
    <row r="159" spans="1:11" ht="15.75" hidden="1" customHeight="1" outlineLevel="1">
      <c r="A159" s="323"/>
      <c r="B159" s="212"/>
      <c r="C159" s="58"/>
      <c r="D159" s="80"/>
      <c r="E159" s="196" t="str">
        <f>IFERROR(VLOOKUP(B159,Menus!D$37:F$47,3,0),"")</f>
        <v/>
      </c>
      <c r="F159" s="108"/>
      <c r="G159" s="200">
        <f t="shared" si="8"/>
        <v>0</v>
      </c>
      <c r="H159" s="275"/>
    </row>
    <row r="160" spans="1:11" ht="15.75" hidden="1" customHeight="1" outlineLevel="1">
      <c r="A160" s="323"/>
      <c r="B160" s="212"/>
      <c r="C160" s="58"/>
      <c r="D160" s="80"/>
      <c r="E160" s="196" t="str">
        <f>IFERROR(VLOOKUP(B160,Menus!D$37:F$47,3,0),"")</f>
        <v/>
      </c>
      <c r="F160" s="108"/>
      <c r="G160" s="200">
        <f>IFERROR(F160*D160,"")</f>
        <v>0</v>
      </c>
      <c r="H160" s="275"/>
    </row>
    <row r="161" spans="1:8" ht="15.75" hidden="1" customHeight="1" outlineLevel="1">
      <c r="A161" s="323"/>
      <c r="B161" s="212"/>
      <c r="C161" s="58"/>
      <c r="D161" s="80"/>
      <c r="E161" s="196" t="str">
        <f>IFERROR(VLOOKUP(B161,Menus!D$37:F$47,3,0),"")</f>
        <v/>
      </c>
      <c r="F161" s="108"/>
      <c r="G161" s="200">
        <f t="shared" si="8"/>
        <v>0</v>
      </c>
      <c r="H161" s="275"/>
    </row>
    <row r="162" spans="1:8" ht="15.75" hidden="1" customHeight="1" outlineLevel="1">
      <c r="A162" s="323"/>
      <c r="B162" s="212"/>
      <c r="C162" s="58"/>
      <c r="D162" s="80"/>
      <c r="E162" s="196" t="str">
        <f>IFERROR(VLOOKUP(B162,Menus!D$37:F$47,3,0),"")</f>
        <v/>
      </c>
      <c r="F162" s="108"/>
      <c r="G162" s="200">
        <f t="shared" si="8"/>
        <v>0</v>
      </c>
      <c r="H162" s="275"/>
    </row>
    <row r="163" spans="1:8" ht="15.75" hidden="1" customHeight="1" outlineLevel="1">
      <c r="A163" s="323"/>
      <c r="B163" s="212"/>
      <c r="C163" s="58"/>
      <c r="D163" s="80"/>
      <c r="E163" s="196" t="str">
        <f>IFERROR(VLOOKUP(B163,Menus!D$37:F$47,3,0),"")</f>
        <v/>
      </c>
      <c r="F163" s="108"/>
      <c r="G163" s="200">
        <f t="shared" si="8"/>
        <v>0</v>
      </c>
      <c r="H163" s="275"/>
    </row>
    <row r="164" spans="1:8" ht="15.75" hidden="1" customHeight="1" outlineLevel="1">
      <c r="A164" s="323"/>
      <c r="B164" s="212"/>
      <c r="C164" s="58"/>
      <c r="D164" s="80"/>
      <c r="E164" s="196" t="str">
        <f>IFERROR(VLOOKUP(B164,Menus!D$37:F$47,3,0),"")</f>
        <v/>
      </c>
      <c r="F164" s="108"/>
      <c r="G164" s="200">
        <f t="shared" si="8"/>
        <v>0</v>
      </c>
      <c r="H164" s="275"/>
    </row>
    <row r="165" spans="1:8" ht="15.75" hidden="1" customHeight="1" outlineLevel="1" thickBot="1">
      <c r="A165" s="323"/>
      <c r="B165" s="237"/>
      <c r="C165" s="227"/>
      <c r="D165" s="244"/>
      <c r="E165" s="196" t="str">
        <f>IFERROR(VLOOKUP(B165,Menus!D$37:F$47,3,0),"")</f>
        <v/>
      </c>
      <c r="F165" s="248"/>
      <c r="G165" s="200">
        <f>IFERROR(F165*D165,"")</f>
        <v>0</v>
      </c>
      <c r="H165" s="276"/>
    </row>
    <row r="166" spans="1:8" ht="45">
      <c r="A166" s="245"/>
      <c r="B166" s="240"/>
      <c r="C166" s="240"/>
      <c r="D166" s="240"/>
      <c r="E166" s="240"/>
      <c r="F166" s="247" t="s">
        <v>366</v>
      </c>
      <c r="G166" s="241">
        <f>SUM(G151:G165)</f>
        <v>0</v>
      </c>
      <c r="H166" s="287"/>
    </row>
  </sheetData>
  <sheetProtection algorithmName="SHA-512" hashValue="FlaijbtnYwZq2ZavgsGtHsZ0JL2aYp5unfrRM9rD6WnKtz5Vklwh4uvfUgLxT5mVr/AUlH5RhjpzLV4aFJMI/w==" saltValue="MWRUUTDn6l4EcuO1q9emeg==" spinCount="100000" sheet="1" objects="1" scenarios="1" formatCells="0" formatColumns="0" formatRows="0"/>
  <mergeCells count="9">
    <mergeCell ref="A5:A19"/>
    <mergeCell ref="A108:A127"/>
    <mergeCell ref="A132:A146"/>
    <mergeCell ref="A151:A165"/>
    <mergeCell ref="A24:A38"/>
    <mergeCell ref="A39:A53"/>
    <mergeCell ref="A59:A73"/>
    <mergeCell ref="A74:A88"/>
    <mergeCell ref="A93:A107"/>
  </mergeCells>
  <dataValidations count="5">
    <dataValidation allowBlank="1" showInputMessage="1" showErrorMessage="1" promptTitle="Project Lifetime" prompt="refers to the active life of the project - How many years do you expect your project will be able to sustain the average carbon dioxide removal rate indicated?" sqref="C11" xr:uid="{2D13BAC6-1D88-A14B-BEEB-201226C1E288}"/>
    <dataValidation allowBlank="1" showInputMessage="1" showErrorMessage="1" promptTitle="Capacity Factor" prompt="is the proportion of time the system can be expected to operate in a given year. Capacity Factor should be chosen which takes into consideration the availability of the system's energy sources, as well as any planned and unplanned outages of the system." sqref="C15" xr:uid="{E19914D1-BDE4-9E45-825A-47A726CAAE1D}"/>
    <dataValidation allowBlank="1" showInputMessage="1" showErrorMessage="1" promptTitle="Expected Re-Emission" prompt="indicates the amount of the sequestered CO2 which may be re-emitted to the atmosphere within 100 years. This number is influenced by the inherent (thermodynamic) durability of the sequestered CO2, as well as ongoing management practices which suppress the" sqref="C14" xr:uid="{57E68130-DBFC-CE42-9A2D-7D98BD170841}"/>
    <dataValidation allowBlank="1" showInputMessage="1" showErrorMessage="1" promptTitle="All emissions" prompt="associated with the project, from cradle-grave, inclusive of scope 1, scope 2, and scope 3." sqref="C13" xr:uid="{E64CE17A-752A-DD4D-8E10-FDF508326078}"/>
    <dataValidation allowBlank="1" showInputMessage="1" showErrorMessage="1" promptTitle="Gross Tonnes of CO2 Removed" prompt="refers to the total quantity of CO2 which is removed from the air or ocean." sqref="C12" xr:uid="{CCF27172-42B3-2F4C-A931-037754FEB1FF}"/>
  </dataValidations>
  <pageMargins left="0.7" right="0.7" top="0.75" bottom="0.75" header="0.3" footer="0.3"/>
  <pageSetup scale="31" fitToHeight="3" orientation="portrait" horizontalDpi="0" verticalDpi="0"/>
  <drawing r:id="rId1"/>
  <extLst>
    <ext xmlns:x14="http://schemas.microsoft.com/office/spreadsheetml/2009/9/main" uri="{CCE6A557-97BC-4b89-ADB6-D9C93CAAB3DF}">
      <x14:dataValidations xmlns:xm="http://schemas.microsoft.com/office/excel/2006/main" count="9">
        <x14:dataValidation type="list" allowBlank="1" showErrorMessage="1" promptTitle="Standardized Units" prompt="Standardized Units" xr:uid="{EF9053EF-1FF9-8E47-BC68-7D92A47AAFF2}">
          <x14:formula1>
            <xm:f>Menus!$B$3:$B$8</xm:f>
          </x14:formula1>
          <xm:sqref>B24:B38</xm:sqref>
        </x14:dataValidation>
        <x14:dataValidation type="list" allowBlank="1" showInputMessage="1" showErrorMessage="1" xr:uid="{E98B827D-9366-AC4B-B35D-FD922DFBDE92}">
          <x14:formula1>
            <xm:f>Menus!$B$9:$B$22</xm:f>
          </x14:formula1>
          <xm:sqref>B39:B53</xm:sqref>
        </x14:dataValidation>
        <x14:dataValidation type="list" allowBlank="1" showInputMessage="1" showErrorMessage="1" promptTitle="Project Location" prompt="Select the country where the MT-scale project is located. If the country is not specified, choose the closest country in the same region." xr:uid="{16DE0574-C449-5B4B-9694-B427A9D6D5A4}">
          <x14:formula1>
            <xm:f>Menus!$G$3:$G$250</xm:f>
          </x14:formula1>
          <xm:sqref>C7</xm:sqref>
        </x14:dataValidation>
        <x14:dataValidation type="list" allowBlank="1" showInputMessage="1" showErrorMessage="1" promptTitle="CDR Category" prompt="Choose the category that most closely identifies your solution." xr:uid="{211EF794-50AE-ED43-8426-6F3731D42137}">
          <x14:formula1>
            <xm:f>Menus!$A$3:$A$6</xm:f>
          </x14:formula1>
          <xm:sqref>C9</xm:sqref>
        </x14:dataValidation>
        <x14:dataValidation type="list" allowBlank="1" showInputMessage="1" showErrorMessage="1" xr:uid="{71D2658D-72A9-4148-B81E-AE7815F5F7E3}">
          <x14:formula1>
            <xm:f>Menus!$D$37:$D$46</xm:f>
          </x14:formula1>
          <xm:sqref>B151:B165</xm:sqref>
        </x14:dataValidation>
        <x14:dataValidation type="list" allowBlank="1" showInputMessage="1" showErrorMessage="1" xr:uid="{DF9C3F8F-4567-1745-ABAA-F9751527981C}">
          <x14:formula1>
            <xm:f>Menus!$B$32:$B$38</xm:f>
          </x14:formula1>
          <xm:sqref>B132:B146</xm:sqref>
        </x14:dataValidation>
        <x14:dataValidation type="list" allowBlank="1" showInputMessage="1" showErrorMessage="1" promptTitle="Optional" prompt="for hybrid solutions." xr:uid="{CFC2187B-3E3B-6C4C-9608-A6A2476CCD4B}">
          <x14:formula1>
            <xm:f>Menus!$A$3:$A$6</xm:f>
          </x14:formula1>
          <xm:sqref>C10</xm:sqref>
        </x14:dataValidation>
        <x14:dataValidation type="list" allowBlank="1" showInputMessage="1" showErrorMessage="1" xr:uid="{073A02FF-E588-1D4A-8100-6234F84C677C}">
          <x14:formula1>
            <xm:f>Menus!$D$25:$D$35</xm:f>
          </x14:formula1>
          <xm:sqref>B74:B88 B108:B127</xm:sqref>
        </x14:dataValidation>
        <x14:dataValidation type="list" allowBlank="1" showInputMessage="1" showErrorMessage="1" xr:uid="{C7D06402-2C9F-A740-A36C-08545CDA7CCE}">
          <x14:formula1>
            <xm:f>Menus!$D$3:$D$24</xm:f>
          </x14:formula1>
          <xm:sqref>B59:B73 B93:B107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B1:M1004"/>
  <sheetViews>
    <sheetView workbookViewId="0">
      <selection activeCell="C62" sqref="C62"/>
    </sheetView>
  </sheetViews>
  <sheetFormatPr baseColWidth="10" defaultColWidth="14.5" defaultRowHeight="15.75" customHeight="1" outlineLevelRow="1"/>
  <cols>
    <col min="1" max="1" width="14.5" style="104"/>
    <col min="2" max="2" width="14.5" style="222"/>
    <col min="3" max="3" width="16.6640625" style="104" customWidth="1"/>
    <col min="4" max="4" width="15.83203125" style="104" customWidth="1"/>
    <col min="5" max="5" width="19" style="104" customWidth="1"/>
    <col min="6" max="8" width="14.5" style="104"/>
    <col min="9" max="9" width="53.6640625" style="104" customWidth="1"/>
    <col min="10" max="10" width="14.5" style="104"/>
    <col min="11" max="11" width="15.6640625" style="104" bestFit="1" customWidth="1"/>
    <col min="12" max="12" width="14.5" style="104"/>
    <col min="13" max="13" width="15.6640625" style="104" bestFit="1" customWidth="1"/>
    <col min="14" max="16384" width="14.5" style="104"/>
  </cols>
  <sheetData>
    <row r="1" spans="2:13" ht="63" customHeight="1">
      <c r="B1" s="104"/>
    </row>
    <row r="2" spans="2:13" ht="16">
      <c r="B2" s="174" t="s">
        <v>376</v>
      </c>
    </row>
    <row r="3" spans="2:13" ht="30">
      <c r="B3" s="175" t="s">
        <v>420</v>
      </c>
    </row>
    <row r="4" spans="2:13" ht="30">
      <c r="B4" s="175"/>
    </row>
    <row r="5" spans="2:13" ht="68" customHeight="1" thickBot="1">
      <c r="B5" s="175"/>
      <c r="J5" s="177" t="s">
        <v>422</v>
      </c>
    </row>
    <row r="6" spans="2:13" ht="70">
      <c r="B6" s="98" t="s">
        <v>11</v>
      </c>
      <c r="C6" s="213" t="s">
        <v>379</v>
      </c>
      <c r="D6" s="213" t="s">
        <v>380</v>
      </c>
      <c r="E6" s="213" t="s">
        <v>428</v>
      </c>
      <c r="F6" s="213" t="s">
        <v>426</v>
      </c>
      <c r="G6" s="213" t="s">
        <v>421</v>
      </c>
      <c r="H6" s="213" t="s">
        <v>381</v>
      </c>
      <c r="I6" s="214" t="s">
        <v>14</v>
      </c>
      <c r="J6" s="215" t="s">
        <v>424</v>
      </c>
      <c r="K6" s="216" t="s">
        <v>423</v>
      </c>
      <c r="L6" s="217" t="s">
        <v>427</v>
      </c>
      <c r="M6" s="216" t="s">
        <v>425</v>
      </c>
    </row>
    <row r="7" spans="2:13" ht="15.75" customHeight="1" thickBot="1">
      <c r="B7" s="98">
        <v>1</v>
      </c>
      <c r="C7" s="305"/>
      <c r="D7" s="305"/>
      <c r="E7" s="80"/>
      <c r="F7" s="80">
        <v>0</v>
      </c>
      <c r="G7" s="80"/>
      <c r="H7" s="80"/>
      <c r="I7" s="135"/>
      <c r="J7" s="218">
        <f>SUM(E7:E56)</f>
        <v>0</v>
      </c>
      <c r="K7" s="219">
        <f>'1. Nominal Cost'!$G$54</f>
        <v>0</v>
      </c>
      <c r="L7" s="220">
        <f>AVERAGE(F7:F56)</f>
        <v>0</v>
      </c>
      <c r="M7" s="219">
        <f>('1. Nominal Cost'!$G$89-'1. Nominal Cost'!G58)+'1. Nominal Cost'!$G$128</f>
        <v>0</v>
      </c>
    </row>
    <row r="8" spans="2:13" ht="14">
      <c r="B8" s="98">
        <v>2</v>
      </c>
      <c r="C8" s="305"/>
      <c r="D8" s="305"/>
      <c r="E8" s="80"/>
      <c r="F8" s="80"/>
      <c r="G8" s="80"/>
      <c r="H8" s="80"/>
      <c r="I8" s="58"/>
      <c r="J8" s="221" t="str">
        <f>IF(ABS(J7-K7)&lt;5, "no error", "error")</f>
        <v>no error</v>
      </c>
      <c r="K8" s="221"/>
      <c r="L8" s="221" t="str">
        <f>IF(ABS(L7-M7)&lt;5, "no error", "error")</f>
        <v>no error</v>
      </c>
    </row>
    <row r="9" spans="2:13" ht="15" customHeight="1">
      <c r="B9" s="98">
        <v>3</v>
      </c>
      <c r="C9" s="305"/>
      <c r="D9" s="305"/>
      <c r="E9" s="80"/>
      <c r="F9" s="80"/>
      <c r="G9" s="80"/>
      <c r="H9" s="80"/>
      <c r="I9" s="58"/>
    </row>
    <row r="10" spans="2:13" ht="15.75" customHeight="1">
      <c r="B10" s="98">
        <v>4</v>
      </c>
      <c r="C10" s="305"/>
      <c r="D10" s="305"/>
      <c r="E10" s="80"/>
      <c r="F10" s="80"/>
      <c r="G10" s="80"/>
      <c r="H10" s="80"/>
      <c r="I10" s="58"/>
    </row>
    <row r="11" spans="2:13" ht="15.75" customHeight="1">
      <c r="B11" s="98">
        <v>5</v>
      </c>
      <c r="C11" s="305"/>
      <c r="D11" s="305"/>
      <c r="E11" s="80"/>
      <c r="F11" s="80"/>
      <c r="G11" s="80"/>
      <c r="H11" s="80"/>
      <c r="I11" s="58"/>
    </row>
    <row r="12" spans="2:13" ht="15.75" customHeight="1">
      <c r="B12" s="98">
        <v>6</v>
      </c>
      <c r="C12" s="305"/>
      <c r="D12" s="305"/>
      <c r="E12" s="80"/>
      <c r="F12" s="80"/>
      <c r="G12" s="80"/>
      <c r="H12" s="80"/>
      <c r="I12" s="58"/>
    </row>
    <row r="13" spans="2:13" ht="15.75" customHeight="1">
      <c r="B13" s="98">
        <v>7</v>
      </c>
      <c r="C13" s="305"/>
      <c r="D13" s="305"/>
      <c r="E13" s="80"/>
      <c r="F13" s="80"/>
      <c r="G13" s="80"/>
      <c r="H13" s="80"/>
      <c r="I13" s="58"/>
    </row>
    <row r="14" spans="2:13" ht="15.75" customHeight="1">
      <c r="B14" s="98">
        <v>8</v>
      </c>
      <c r="C14" s="305"/>
      <c r="D14" s="305"/>
      <c r="E14" s="80"/>
      <c r="F14" s="80"/>
      <c r="G14" s="80"/>
      <c r="H14" s="80"/>
      <c r="I14" s="58"/>
    </row>
    <row r="15" spans="2:13" ht="15.75" customHeight="1">
      <c r="B15" s="98">
        <v>9</v>
      </c>
      <c r="C15" s="305"/>
      <c r="D15" s="305"/>
      <c r="E15" s="80"/>
      <c r="F15" s="80"/>
      <c r="G15" s="80"/>
      <c r="H15" s="80"/>
      <c r="I15" s="58"/>
    </row>
    <row r="16" spans="2:13" ht="15.75" customHeight="1">
      <c r="B16" s="98">
        <v>10</v>
      </c>
      <c r="C16" s="305"/>
      <c r="D16" s="305"/>
      <c r="E16" s="80"/>
      <c r="F16" s="80"/>
      <c r="G16" s="80"/>
      <c r="H16" s="80"/>
      <c r="I16" s="58"/>
    </row>
    <row r="17" spans="2:9" ht="15.75" customHeight="1">
      <c r="B17" s="98">
        <v>11</v>
      </c>
      <c r="C17" s="305"/>
      <c r="D17" s="305"/>
      <c r="E17" s="80"/>
      <c r="F17" s="80"/>
      <c r="G17" s="80"/>
      <c r="H17" s="80"/>
      <c r="I17" s="58"/>
    </row>
    <row r="18" spans="2:9" ht="15.75" customHeight="1">
      <c r="B18" s="98">
        <v>12</v>
      </c>
      <c r="C18" s="305"/>
      <c r="D18" s="305"/>
      <c r="E18" s="80"/>
      <c r="F18" s="80"/>
      <c r="G18" s="80"/>
      <c r="H18" s="80"/>
      <c r="I18" s="58"/>
    </row>
    <row r="19" spans="2:9" ht="15.75" customHeight="1">
      <c r="B19" s="98">
        <v>13</v>
      </c>
      <c r="C19" s="305"/>
      <c r="D19" s="305"/>
      <c r="E19" s="80"/>
      <c r="F19" s="80"/>
      <c r="G19" s="80"/>
      <c r="H19" s="80"/>
      <c r="I19" s="58"/>
    </row>
    <row r="20" spans="2:9" ht="15.75" customHeight="1">
      <c r="B20" s="98">
        <v>14</v>
      </c>
      <c r="C20" s="305"/>
      <c r="D20" s="305"/>
      <c r="E20" s="80"/>
      <c r="F20" s="80"/>
      <c r="G20" s="80"/>
      <c r="H20" s="80"/>
      <c r="I20" s="58"/>
    </row>
    <row r="21" spans="2:9" ht="15.75" customHeight="1">
      <c r="B21" s="98">
        <v>15</v>
      </c>
      <c r="C21" s="305"/>
      <c r="D21" s="305"/>
      <c r="E21" s="80"/>
      <c r="F21" s="80"/>
      <c r="G21" s="80"/>
      <c r="H21" s="80"/>
      <c r="I21" s="58"/>
    </row>
    <row r="22" spans="2:9" ht="15.75" customHeight="1">
      <c r="B22" s="98">
        <v>16</v>
      </c>
      <c r="C22" s="305"/>
      <c r="D22" s="305"/>
      <c r="E22" s="80"/>
      <c r="F22" s="80"/>
      <c r="G22" s="80"/>
      <c r="H22" s="80"/>
      <c r="I22" s="58"/>
    </row>
    <row r="23" spans="2:9" ht="15.75" customHeight="1">
      <c r="B23" s="98">
        <v>17</v>
      </c>
      <c r="C23" s="305"/>
      <c r="D23" s="305"/>
      <c r="E23" s="80"/>
      <c r="F23" s="80"/>
      <c r="G23" s="80"/>
      <c r="H23" s="80"/>
      <c r="I23" s="58"/>
    </row>
    <row r="24" spans="2:9" ht="15.75" customHeight="1">
      <c r="B24" s="98">
        <v>18</v>
      </c>
      <c r="C24" s="305"/>
      <c r="D24" s="305"/>
      <c r="E24" s="80"/>
      <c r="F24" s="80"/>
      <c r="G24" s="80"/>
      <c r="H24" s="80"/>
      <c r="I24" s="58"/>
    </row>
    <row r="25" spans="2:9" ht="15.75" customHeight="1">
      <c r="B25" s="98">
        <v>19</v>
      </c>
      <c r="C25" s="305"/>
      <c r="D25" s="305"/>
      <c r="E25" s="80"/>
      <c r="F25" s="80"/>
      <c r="G25" s="80"/>
      <c r="H25" s="80"/>
      <c r="I25" s="58"/>
    </row>
    <row r="26" spans="2:9" ht="15.75" customHeight="1">
      <c r="B26" s="98">
        <v>20</v>
      </c>
      <c r="C26" s="305"/>
      <c r="D26" s="305"/>
      <c r="E26" s="80"/>
      <c r="F26" s="80"/>
      <c r="G26" s="80"/>
      <c r="H26" s="80"/>
      <c r="I26" s="58"/>
    </row>
    <row r="27" spans="2:9" ht="15.75" customHeight="1">
      <c r="B27" s="98">
        <v>21</v>
      </c>
      <c r="C27" s="305"/>
      <c r="D27" s="305"/>
      <c r="E27" s="80"/>
      <c r="F27" s="80"/>
      <c r="G27" s="80"/>
      <c r="H27" s="80"/>
      <c r="I27" s="58"/>
    </row>
    <row r="28" spans="2:9" ht="15.75" customHeight="1">
      <c r="B28" s="98">
        <v>22</v>
      </c>
      <c r="C28" s="305"/>
      <c r="D28" s="305"/>
      <c r="E28" s="80"/>
      <c r="F28" s="80"/>
      <c r="G28" s="80"/>
      <c r="H28" s="80"/>
      <c r="I28" s="58"/>
    </row>
    <row r="29" spans="2:9" ht="15.75" customHeight="1">
      <c r="B29" s="98">
        <v>23</v>
      </c>
      <c r="C29" s="305"/>
      <c r="D29" s="305"/>
      <c r="E29" s="80"/>
      <c r="F29" s="80"/>
      <c r="G29" s="80"/>
      <c r="H29" s="80"/>
      <c r="I29" s="58"/>
    </row>
    <row r="30" spans="2:9" ht="15.75" customHeight="1">
      <c r="B30" s="98">
        <v>24</v>
      </c>
      <c r="C30" s="305"/>
      <c r="D30" s="305"/>
      <c r="E30" s="80"/>
      <c r="F30" s="80"/>
      <c r="G30" s="80"/>
      <c r="H30" s="80"/>
      <c r="I30" s="58"/>
    </row>
    <row r="31" spans="2:9" ht="15.75" customHeight="1" collapsed="1">
      <c r="B31" s="98">
        <v>25</v>
      </c>
      <c r="C31" s="305"/>
      <c r="D31" s="305"/>
      <c r="E31" s="80"/>
      <c r="F31" s="80"/>
      <c r="G31" s="80"/>
      <c r="H31" s="80"/>
      <c r="I31" s="58"/>
    </row>
    <row r="32" spans="2:9" ht="15.75" hidden="1" customHeight="1" outlineLevel="1">
      <c r="B32" s="98">
        <v>26</v>
      </c>
      <c r="C32" s="305"/>
      <c r="D32" s="305"/>
      <c r="E32" s="80"/>
      <c r="F32" s="80"/>
      <c r="G32" s="80"/>
      <c r="H32" s="80"/>
      <c r="I32" s="58"/>
    </row>
    <row r="33" spans="2:9" ht="15.75" hidden="1" customHeight="1" outlineLevel="1">
      <c r="B33" s="98">
        <v>27</v>
      </c>
      <c r="C33" s="305"/>
      <c r="D33" s="305"/>
      <c r="E33" s="80"/>
      <c r="F33" s="80"/>
      <c r="G33" s="80"/>
      <c r="H33" s="80"/>
      <c r="I33" s="58"/>
    </row>
    <row r="34" spans="2:9" ht="15.75" hidden="1" customHeight="1" outlineLevel="1">
      <c r="B34" s="98">
        <v>28</v>
      </c>
      <c r="C34" s="305"/>
      <c r="D34" s="305"/>
      <c r="E34" s="80"/>
      <c r="F34" s="80"/>
      <c r="G34" s="80"/>
      <c r="H34" s="80"/>
      <c r="I34" s="58"/>
    </row>
    <row r="35" spans="2:9" ht="15.75" hidden="1" customHeight="1" outlineLevel="1">
      <c r="B35" s="98">
        <v>29</v>
      </c>
      <c r="C35" s="305"/>
      <c r="D35" s="305"/>
      <c r="E35" s="80"/>
      <c r="F35" s="80"/>
      <c r="G35" s="80"/>
      <c r="H35" s="80"/>
      <c r="I35" s="58"/>
    </row>
    <row r="36" spans="2:9" ht="15.75" hidden="1" customHeight="1" outlineLevel="1">
      <c r="B36" s="98">
        <v>30</v>
      </c>
      <c r="C36" s="305"/>
      <c r="D36" s="305"/>
      <c r="E36" s="80"/>
      <c r="F36" s="80"/>
      <c r="G36" s="80"/>
      <c r="H36" s="80"/>
      <c r="I36" s="58"/>
    </row>
    <row r="37" spans="2:9" ht="15.75" hidden="1" customHeight="1" outlineLevel="1">
      <c r="B37" s="98">
        <v>31</v>
      </c>
      <c r="C37" s="305"/>
      <c r="D37" s="305"/>
      <c r="E37" s="80"/>
      <c r="F37" s="80"/>
      <c r="G37" s="80"/>
      <c r="H37" s="80"/>
      <c r="I37" s="58"/>
    </row>
    <row r="38" spans="2:9" ht="15.75" hidden="1" customHeight="1" outlineLevel="1">
      <c r="B38" s="98">
        <v>32</v>
      </c>
      <c r="C38" s="305"/>
      <c r="D38" s="305"/>
      <c r="E38" s="80"/>
      <c r="F38" s="80"/>
      <c r="G38" s="80"/>
      <c r="H38" s="80"/>
      <c r="I38" s="58"/>
    </row>
    <row r="39" spans="2:9" ht="15.75" hidden="1" customHeight="1" outlineLevel="1">
      <c r="B39" s="98">
        <v>33</v>
      </c>
      <c r="C39" s="305"/>
      <c r="D39" s="305"/>
      <c r="E39" s="80"/>
      <c r="F39" s="80"/>
      <c r="G39" s="80"/>
      <c r="H39" s="80"/>
      <c r="I39" s="58"/>
    </row>
    <row r="40" spans="2:9" ht="15.75" hidden="1" customHeight="1" outlineLevel="1">
      <c r="B40" s="98">
        <v>34</v>
      </c>
      <c r="C40" s="305"/>
      <c r="D40" s="305"/>
      <c r="E40" s="80"/>
      <c r="F40" s="80"/>
      <c r="G40" s="80"/>
      <c r="H40" s="80"/>
      <c r="I40" s="58"/>
    </row>
    <row r="41" spans="2:9" ht="15.75" hidden="1" customHeight="1" outlineLevel="1">
      <c r="B41" s="98">
        <v>35</v>
      </c>
      <c r="C41" s="305"/>
      <c r="D41" s="305"/>
      <c r="E41" s="80"/>
      <c r="F41" s="80"/>
      <c r="G41" s="80"/>
      <c r="H41" s="80"/>
      <c r="I41" s="58"/>
    </row>
    <row r="42" spans="2:9" ht="15.75" hidden="1" customHeight="1" outlineLevel="1">
      <c r="B42" s="98">
        <v>36</v>
      </c>
      <c r="C42" s="305"/>
      <c r="D42" s="305"/>
      <c r="E42" s="80"/>
      <c r="F42" s="80"/>
      <c r="G42" s="80"/>
      <c r="H42" s="80"/>
      <c r="I42" s="58"/>
    </row>
    <row r="43" spans="2:9" ht="15.75" hidden="1" customHeight="1" outlineLevel="1">
      <c r="B43" s="98">
        <v>37</v>
      </c>
      <c r="C43" s="305"/>
      <c r="D43" s="305"/>
      <c r="E43" s="80"/>
      <c r="F43" s="80"/>
      <c r="G43" s="80"/>
      <c r="H43" s="80"/>
      <c r="I43" s="58"/>
    </row>
    <row r="44" spans="2:9" ht="15.75" hidden="1" customHeight="1" outlineLevel="1">
      <c r="B44" s="98">
        <v>38</v>
      </c>
      <c r="C44" s="305"/>
      <c r="D44" s="305"/>
      <c r="E44" s="80"/>
      <c r="F44" s="80"/>
      <c r="G44" s="80"/>
      <c r="H44" s="80"/>
      <c r="I44" s="58"/>
    </row>
    <row r="45" spans="2:9" ht="15.75" hidden="1" customHeight="1" outlineLevel="1">
      <c r="B45" s="98">
        <v>39</v>
      </c>
      <c r="C45" s="305"/>
      <c r="D45" s="305"/>
      <c r="E45" s="80"/>
      <c r="F45" s="80"/>
      <c r="G45" s="80"/>
      <c r="H45" s="80"/>
      <c r="I45" s="58"/>
    </row>
    <row r="46" spans="2:9" ht="15.75" hidden="1" customHeight="1" outlineLevel="1">
      <c r="B46" s="98">
        <v>40</v>
      </c>
      <c r="C46" s="305"/>
      <c r="D46" s="305"/>
      <c r="E46" s="80"/>
      <c r="F46" s="80"/>
      <c r="G46" s="80"/>
      <c r="H46" s="80"/>
      <c r="I46" s="58"/>
    </row>
    <row r="47" spans="2:9" ht="15.75" hidden="1" customHeight="1" outlineLevel="1">
      <c r="B47" s="98">
        <v>41</v>
      </c>
      <c r="C47" s="305"/>
      <c r="D47" s="305"/>
      <c r="E47" s="80"/>
      <c r="F47" s="80"/>
      <c r="G47" s="80"/>
      <c r="H47" s="80"/>
      <c r="I47" s="58"/>
    </row>
    <row r="48" spans="2:9" ht="15.75" hidden="1" customHeight="1" outlineLevel="1">
      <c r="B48" s="98">
        <v>42</v>
      </c>
      <c r="C48" s="305"/>
      <c r="D48" s="305"/>
      <c r="E48" s="80"/>
      <c r="F48" s="80"/>
      <c r="G48" s="80"/>
      <c r="H48" s="80"/>
      <c r="I48" s="58"/>
    </row>
    <row r="49" spans="2:9" ht="15.75" hidden="1" customHeight="1" outlineLevel="1">
      <c r="B49" s="98">
        <v>43</v>
      </c>
      <c r="C49" s="305"/>
      <c r="D49" s="305"/>
      <c r="E49" s="80"/>
      <c r="F49" s="80"/>
      <c r="G49" s="80"/>
      <c r="H49" s="80"/>
      <c r="I49" s="58"/>
    </row>
    <row r="50" spans="2:9" ht="15.75" hidden="1" customHeight="1" outlineLevel="1">
      <c r="B50" s="98">
        <v>44</v>
      </c>
      <c r="C50" s="305"/>
      <c r="D50" s="305"/>
      <c r="E50" s="80"/>
      <c r="F50" s="80"/>
      <c r="G50" s="80"/>
      <c r="H50" s="80"/>
      <c r="I50" s="58"/>
    </row>
    <row r="51" spans="2:9" ht="15.75" hidden="1" customHeight="1" outlineLevel="1">
      <c r="B51" s="98">
        <v>45</v>
      </c>
      <c r="C51" s="305"/>
      <c r="D51" s="305"/>
      <c r="E51" s="80"/>
      <c r="F51" s="80"/>
      <c r="G51" s="80"/>
      <c r="H51" s="80"/>
      <c r="I51" s="58"/>
    </row>
    <row r="52" spans="2:9" ht="15.75" hidden="1" customHeight="1" outlineLevel="1">
      <c r="B52" s="98">
        <v>46</v>
      </c>
      <c r="C52" s="305"/>
      <c r="D52" s="305"/>
      <c r="E52" s="80"/>
      <c r="F52" s="80"/>
      <c r="G52" s="80"/>
      <c r="H52" s="80"/>
      <c r="I52" s="58"/>
    </row>
    <row r="53" spans="2:9" ht="15.75" hidden="1" customHeight="1" outlineLevel="1">
      <c r="B53" s="98">
        <v>47</v>
      </c>
      <c r="C53" s="305"/>
      <c r="D53" s="305"/>
      <c r="E53" s="80"/>
      <c r="F53" s="80"/>
      <c r="G53" s="80"/>
      <c r="H53" s="80"/>
      <c r="I53" s="58"/>
    </row>
    <row r="54" spans="2:9" ht="14" hidden="1" outlineLevel="1">
      <c r="B54" s="98">
        <v>48</v>
      </c>
      <c r="C54" s="305"/>
      <c r="D54" s="305"/>
      <c r="E54" s="80"/>
      <c r="F54" s="80"/>
      <c r="G54" s="80"/>
      <c r="H54" s="80"/>
      <c r="I54" s="58"/>
    </row>
    <row r="55" spans="2:9" ht="14" hidden="1" outlineLevel="1">
      <c r="B55" s="98">
        <v>49</v>
      </c>
      <c r="C55" s="305"/>
      <c r="D55" s="305"/>
      <c r="E55" s="80"/>
      <c r="F55" s="80"/>
      <c r="G55" s="80"/>
      <c r="H55" s="80"/>
      <c r="I55" s="58"/>
    </row>
    <row r="56" spans="2:9" ht="14" hidden="1" outlineLevel="1">
      <c r="B56" s="98">
        <v>50</v>
      </c>
      <c r="C56" s="305"/>
      <c r="D56" s="305"/>
      <c r="E56" s="80"/>
      <c r="F56" s="80"/>
      <c r="G56" s="80"/>
      <c r="H56" s="80"/>
      <c r="I56" s="58"/>
    </row>
    <row r="57" spans="2:9" ht="13">
      <c r="C57" s="223"/>
      <c r="D57" s="223"/>
      <c r="E57" s="223"/>
      <c r="F57" s="223"/>
      <c r="G57" s="223"/>
      <c r="H57" s="223"/>
      <c r="I57" s="223"/>
    </row>
    <row r="58" spans="2:9" ht="13"/>
    <row r="59" spans="2:9" ht="13"/>
    <row r="60" spans="2:9" ht="13"/>
    <row r="61" spans="2:9" ht="13"/>
    <row r="62" spans="2:9" ht="13"/>
    <row r="63" spans="2:9" ht="13"/>
    <row r="64" spans="2:9"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
    <row r="93" ht="13"/>
    <row r="94" ht="13"/>
    <row r="95" ht="13"/>
    <row r="96" ht="13"/>
    <row r="97" ht="13"/>
    <row r="98" ht="13"/>
    <row r="99" ht="13"/>
    <row r="100" ht="13"/>
    <row r="101" ht="13"/>
    <row r="102" ht="13"/>
    <row r="103" ht="13"/>
    <row r="104" ht="13"/>
    <row r="105" ht="13"/>
    <row r="106" ht="13"/>
    <row r="107" ht="13"/>
    <row r="108" ht="13"/>
    <row r="109" ht="13"/>
    <row r="110" ht="13"/>
    <row r="111" ht="13"/>
    <row r="112" ht="13"/>
    <row r="113" ht="13"/>
    <row r="114" ht="13"/>
    <row r="115" ht="13"/>
    <row r="116" ht="13"/>
    <row r="117" ht="13"/>
    <row r="118" ht="13"/>
    <row r="119" ht="13"/>
    <row r="120" ht="13"/>
    <row r="121" ht="13"/>
    <row r="122" ht="13"/>
    <row r="123" ht="13"/>
    <row r="124" ht="13"/>
    <row r="125" ht="13"/>
    <row r="126" ht="13"/>
    <row r="127" ht="13"/>
    <row r="128" ht="13"/>
    <row r="129" ht="13"/>
    <row r="130" ht="13"/>
    <row r="131" ht="13"/>
    <row r="132" ht="13"/>
    <row r="133" ht="13"/>
    <row r="134" ht="13"/>
    <row r="135" ht="13"/>
    <row r="136" ht="13"/>
    <row r="137" ht="13"/>
    <row r="138" ht="13"/>
    <row r="139" ht="13"/>
    <row r="140" ht="13"/>
    <row r="141" ht="13"/>
    <row r="142" ht="13"/>
    <row r="143" ht="13"/>
    <row r="144" ht="13"/>
    <row r="145" ht="13"/>
    <row r="146" ht="13"/>
    <row r="147" ht="13"/>
    <row r="148" ht="13"/>
    <row r="149" ht="13"/>
    <row r="150" ht="13"/>
    <row r="151" ht="13"/>
    <row r="152" ht="13"/>
    <row r="153" ht="13"/>
    <row r="154" ht="13"/>
    <row r="155" ht="13"/>
    <row r="156" ht="13"/>
    <row r="157" ht="13"/>
    <row r="158" ht="13"/>
    <row r="159" ht="13"/>
    <row r="160" ht="13"/>
    <row r="161" ht="13"/>
    <row r="162" ht="13"/>
    <row r="163" ht="13"/>
    <row r="164" ht="13"/>
    <row r="165" ht="13"/>
    <row r="166" ht="13"/>
    <row r="167" ht="13"/>
    <row r="168" ht="13"/>
    <row r="169" ht="13"/>
    <row r="170" ht="13"/>
    <row r="171" ht="13"/>
    <row r="172" ht="13"/>
    <row r="173" ht="13"/>
    <row r="174" ht="13"/>
    <row r="175" ht="13"/>
    <row r="176" ht="13"/>
    <row r="177" ht="13"/>
    <row r="178" ht="13"/>
    <row r="179" ht="13"/>
    <row r="180" ht="13"/>
    <row r="181" ht="13"/>
    <row r="182" ht="13"/>
    <row r="183" ht="13"/>
    <row r="184" ht="13"/>
    <row r="185" ht="13"/>
    <row r="186" ht="13"/>
    <row r="187" ht="13"/>
    <row r="188" ht="13"/>
    <row r="189" ht="13"/>
    <row r="190" ht="13"/>
    <row r="191" ht="13"/>
    <row r="192" ht="13"/>
    <row r="193" ht="13"/>
    <row r="194" ht="13"/>
    <row r="195" ht="13"/>
    <row r="196" ht="13"/>
    <row r="197" ht="13"/>
    <row r="198" ht="13"/>
    <row r="199" ht="13"/>
    <row r="200" ht="13"/>
    <row r="201" ht="13"/>
    <row r="202" ht="13"/>
    <row r="203" ht="13"/>
    <row r="204" ht="13"/>
    <row r="205" ht="13"/>
    <row r="206" ht="13"/>
    <row r="207" ht="13"/>
    <row r="208" ht="13"/>
    <row r="209" ht="13"/>
    <row r="210" ht="13"/>
    <row r="211" ht="13"/>
    <row r="212" ht="13"/>
    <row r="213" ht="13"/>
    <row r="214" ht="13"/>
    <row r="215" ht="13"/>
    <row r="216" ht="13"/>
    <row r="217" ht="13"/>
    <row r="218" ht="13"/>
    <row r="219" ht="13"/>
    <row r="220" ht="13"/>
    <row r="221" ht="13"/>
    <row r="222" ht="13"/>
    <row r="223" ht="13"/>
    <row r="224" ht="13"/>
    <row r="225" ht="13"/>
    <row r="226" ht="13"/>
    <row r="227" ht="13"/>
    <row r="228" ht="13"/>
    <row r="229" ht="13"/>
    <row r="230" ht="13"/>
    <row r="231" ht="13"/>
    <row r="232" ht="13"/>
    <row r="233" ht="13"/>
    <row r="234" ht="13"/>
    <row r="235" ht="13"/>
    <row r="236" ht="13"/>
    <row r="237" ht="13"/>
    <row r="238" ht="13"/>
    <row r="239" ht="13"/>
    <row r="240" ht="13"/>
    <row r="241" ht="13"/>
    <row r="242" ht="13"/>
    <row r="243" ht="13"/>
    <row r="244" ht="13"/>
    <row r="245" ht="13"/>
    <row r="246" ht="13"/>
    <row r="247" ht="13"/>
    <row r="248" ht="13"/>
    <row r="249" ht="13"/>
    <row r="250" ht="13"/>
    <row r="251" ht="13"/>
    <row r="252" ht="13"/>
    <row r="253" ht="13"/>
    <row r="254" ht="13"/>
    <row r="255" ht="13"/>
    <row r="256" ht="13"/>
    <row r="257" ht="13"/>
    <row r="258" ht="13"/>
    <row r="259" ht="13"/>
    <row r="260" ht="13"/>
    <row r="261" ht="13"/>
    <row r="262" ht="13"/>
    <row r="263" ht="13"/>
    <row r="264" ht="13"/>
    <row r="265" ht="13"/>
    <row r="266" ht="13"/>
    <row r="267" ht="13"/>
    <row r="268" ht="13"/>
    <row r="269" ht="13"/>
    <row r="270" ht="13"/>
    <row r="271" ht="13"/>
    <row r="272" ht="13"/>
    <row r="273" ht="13"/>
    <row r="274" ht="13"/>
    <row r="275" ht="13"/>
    <row r="276" ht="13"/>
    <row r="277" ht="13"/>
    <row r="278" ht="13"/>
    <row r="279" ht="13"/>
    <row r="280" ht="13"/>
    <row r="281" ht="13"/>
    <row r="282" ht="13"/>
    <row r="283" ht="13"/>
    <row r="284" ht="13"/>
    <row r="285" ht="13"/>
    <row r="286" ht="13"/>
    <row r="287" ht="13"/>
    <row r="288" ht="13"/>
    <row r="289" ht="13"/>
    <row r="290" ht="13"/>
    <row r="291" ht="13"/>
    <row r="292" ht="13"/>
    <row r="293" ht="13"/>
    <row r="294" ht="13"/>
    <row r="295" ht="13"/>
    <row r="296" ht="13"/>
    <row r="297" ht="13"/>
    <row r="298" ht="13"/>
    <row r="299" ht="13"/>
    <row r="300" ht="13"/>
    <row r="301" ht="13"/>
    <row r="302" ht="13"/>
    <row r="303" ht="13"/>
    <row r="304" ht="13"/>
    <row r="305" ht="13"/>
    <row r="306" ht="13"/>
    <row r="307" ht="13"/>
    <row r="308" ht="13"/>
    <row r="309" ht="13"/>
    <row r="310" ht="13"/>
    <row r="311" ht="13"/>
    <row r="312" ht="13"/>
    <row r="313" ht="13"/>
    <row r="314" ht="13"/>
    <row r="315" ht="13"/>
    <row r="316" ht="13"/>
    <row r="317" ht="13"/>
    <row r="318" ht="13"/>
    <row r="319" ht="13"/>
    <row r="320" ht="13"/>
    <row r="321" ht="13"/>
    <row r="322" ht="13"/>
    <row r="323" ht="13"/>
    <row r="324" ht="13"/>
    <row r="325" ht="13"/>
    <row r="326" ht="13"/>
    <row r="327" ht="13"/>
    <row r="328" ht="13"/>
    <row r="329" ht="13"/>
    <row r="330" ht="13"/>
    <row r="331" ht="13"/>
    <row r="332" ht="13"/>
    <row r="333" ht="13"/>
    <row r="334" ht="13"/>
    <row r="335" ht="13"/>
    <row r="336" ht="13"/>
    <row r="337" ht="13"/>
    <row r="338" ht="13"/>
    <row r="339" ht="13"/>
    <row r="340" ht="13"/>
    <row r="341" ht="13"/>
    <row r="342" ht="13"/>
    <row r="343" ht="13"/>
    <row r="344" ht="13"/>
    <row r="345" ht="13"/>
    <row r="346" ht="13"/>
    <row r="347" ht="13"/>
    <row r="348" ht="13"/>
    <row r="349" ht="13"/>
    <row r="350" ht="13"/>
    <row r="351" ht="13"/>
    <row r="352" ht="13"/>
    <row r="353" ht="13"/>
    <row r="354" ht="13"/>
    <row r="355" ht="13"/>
    <row r="356" ht="13"/>
    <row r="357" ht="13"/>
    <row r="358" ht="13"/>
    <row r="359" ht="13"/>
    <row r="360" ht="13"/>
    <row r="361" ht="13"/>
    <row r="362" ht="13"/>
    <row r="363" ht="13"/>
    <row r="364" ht="13"/>
    <row r="365" ht="13"/>
    <row r="366" ht="13"/>
    <row r="367" ht="13"/>
    <row r="368" ht="13"/>
    <row r="369" ht="13"/>
    <row r="370" ht="13"/>
    <row r="371" ht="13"/>
    <row r="372" ht="13"/>
    <row r="373" ht="13"/>
    <row r="374" ht="13"/>
    <row r="375" ht="13"/>
    <row r="376" ht="13"/>
    <row r="377" ht="13"/>
    <row r="378" ht="13"/>
    <row r="379" ht="13"/>
    <row r="380" ht="13"/>
    <row r="381" ht="13"/>
    <row r="382" ht="13"/>
    <row r="383" ht="13"/>
    <row r="384" ht="13"/>
    <row r="385" ht="13"/>
    <row r="386" ht="13"/>
    <row r="387" ht="13"/>
    <row r="388" ht="13"/>
    <row r="389" ht="13"/>
    <row r="390" ht="13"/>
    <row r="391" ht="13"/>
    <row r="392" ht="13"/>
    <row r="393" ht="13"/>
    <row r="394" ht="13"/>
    <row r="395" ht="13"/>
    <row r="396" ht="13"/>
    <row r="397" ht="13"/>
    <row r="398" ht="13"/>
    <row r="399" ht="13"/>
    <row r="400" ht="13"/>
    <row r="401" ht="13"/>
    <row r="402" ht="13"/>
    <row r="403" ht="13"/>
    <row r="404" ht="13"/>
    <row r="405" ht="13"/>
    <row r="406" ht="13"/>
    <row r="407" ht="13"/>
    <row r="408" ht="13"/>
    <row r="409" ht="13"/>
    <row r="410" ht="13"/>
    <row r="411" ht="13"/>
    <row r="412" ht="13"/>
    <row r="413" ht="13"/>
    <row r="414" ht="13"/>
    <row r="415" ht="13"/>
    <row r="416" ht="13"/>
    <row r="417" ht="13"/>
    <row r="418" ht="13"/>
    <row r="419" ht="13"/>
    <row r="420" ht="13"/>
    <row r="421" ht="13"/>
    <row r="422" ht="13"/>
    <row r="423" ht="13"/>
    <row r="424" ht="13"/>
    <row r="425" ht="13"/>
    <row r="426" ht="13"/>
    <row r="427" ht="13"/>
    <row r="428" ht="13"/>
    <row r="429" ht="13"/>
    <row r="430" ht="13"/>
    <row r="431" ht="13"/>
    <row r="432" ht="13"/>
    <row r="433" ht="13"/>
    <row r="434" ht="13"/>
    <row r="435" ht="13"/>
    <row r="436" ht="13"/>
    <row r="437" ht="13"/>
    <row r="438" ht="13"/>
    <row r="439" ht="13"/>
    <row r="440" ht="13"/>
    <row r="441" ht="13"/>
    <row r="442" ht="13"/>
    <row r="443" ht="13"/>
    <row r="444" ht="13"/>
    <row r="445" ht="13"/>
    <row r="446" ht="13"/>
    <row r="447" ht="13"/>
    <row r="448" ht="13"/>
    <row r="449" ht="13"/>
    <row r="450" ht="13"/>
    <row r="451" ht="13"/>
    <row r="452" ht="13"/>
    <row r="453" ht="13"/>
    <row r="454" ht="13"/>
    <row r="455" ht="13"/>
    <row r="456" ht="13"/>
    <row r="457" ht="13"/>
    <row r="458" ht="13"/>
    <row r="459" ht="13"/>
    <row r="460" ht="13"/>
    <row r="461" ht="13"/>
    <row r="462" ht="13"/>
    <row r="463" ht="13"/>
    <row r="464" ht="13"/>
    <row r="465" ht="13"/>
    <row r="466" ht="13"/>
    <row r="467" ht="13"/>
    <row r="468" ht="13"/>
    <row r="469" ht="13"/>
    <row r="470" ht="13"/>
    <row r="471" ht="13"/>
    <row r="472" ht="13"/>
    <row r="473" ht="13"/>
    <row r="474" ht="13"/>
    <row r="475" ht="13"/>
    <row r="476" ht="13"/>
    <row r="477" ht="13"/>
    <row r="478" ht="13"/>
    <row r="479" ht="13"/>
    <row r="480" ht="13"/>
    <row r="481" ht="13"/>
    <row r="482" ht="13"/>
    <row r="483" ht="13"/>
    <row r="484" ht="13"/>
    <row r="485" ht="13"/>
    <row r="486" ht="13"/>
    <row r="487" ht="13"/>
    <row r="488" ht="13"/>
    <row r="489" ht="13"/>
    <row r="490" ht="13"/>
    <row r="491" ht="13"/>
    <row r="492" ht="13"/>
    <row r="493" ht="13"/>
    <row r="494" ht="13"/>
    <row r="495" ht="13"/>
    <row r="496" ht="13"/>
    <row r="497" ht="13"/>
    <row r="498" ht="13"/>
    <row r="499" ht="13"/>
    <row r="500" ht="13"/>
    <row r="501" ht="13"/>
    <row r="502" ht="13"/>
    <row r="503" ht="13"/>
    <row r="504" ht="13"/>
    <row r="505" ht="13"/>
    <row r="506" ht="13"/>
    <row r="507" ht="13"/>
    <row r="508" ht="13"/>
    <row r="509" ht="13"/>
    <row r="510" ht="13"/>
    <row r="511" ht="13"/>
    <row r="512" ht="13"/>
    <row r="513" ht="13"/>
    <row r="514" ht="13"/>
    <row r="515" ht="13"/>
    <row r="516" ht="13"/>
    <row r="517" ht="13"/>
    <row r="518" ht="13"/>
    <row r="519" ht="13"/>
    <row r="520" ht="13"/>
    <row r="521" ht="13"/>
    <row r="522" ht="13"/>
    <row r="523" ht="13"/>
    <row r="524" ht="13"/>
    <row r="525" ht="13"/>
    <row r="526" ht="13"/>
    <row r="527" ht="13"/>
    <row r="528" ht="13"/>
    <row r="529" ht="13"/>
    <row r="530" ht="13"/>
    <row r="531" ht="13"/>
    <row r="532" ht="13"/>
    <row r="533" ht="13"/>
    <row r="534" ht="13"/>
    <row r="535" ht="13"/>
    <row r="536" ht="13"/>
    <row r="537" ht="13"/>
    <row r="538" ht="13"/>
    <row r="539" ht="13"/>
    <row r="540" ht="13"/>
    <row r="541" ht="13"/>
    <row r="542" ht="13"/>
    <row r="543" ht="13"/>
    <row r="544" ht="13"/>
    <row r="545" ht="13"/>
    <row r="546" ht="13"/>
    <row r="547" ht="13"/>
    <row r="548" ht="13"/>
    <row r="549" ht="13"/>
    <row r="550" ht="13"/>
    <row r="551" ht="13"/>
    <row r="552" ht="13"/>
    <row r="553" ht="13"/>
    <row r="554" ht="13"/>
    <row r="555" ht="13"/>
    <row r="556" ht="13"/>
    <row r="557" ht="13"/>
    <row r="558" ht="13"/>
    <row r="559" ht="13"/>
    <row r="560" ht="13"/>
    <row r="561" ht="13"/>
    <row r="562" ht="13"/>
    <row r="563" ht="13"/>
    <row r="564" ht="13"/>
    <row r="565" ht="13"/>
    <row r="566" ht="13"/>
    <row r="567" ht="13"/>
    <row r="568" ht="13"/>
    <row r="569" ht="13"/>
    <row r="570" ht="13"/>
    <row r="571" ht="13"/>
    <row r="572" ht="13"/>
    <row r="573" ht="13"/>
    <row r="574" ht="13"/>
    <row r="575" ht="13"/>
    <row r="576" ht="13"/>
    <row r="577" ht="13"/>
    <row r="578" ht="13"/>
    <row r="579" ht="13"/>
    <row r="580" ht="13"/>
    <row r="581" ht="13"/>
    <row r="582" ht="13"/>
    <row r="583" ht="13"/>
    <row r="584" ht="13"/>
    <row r="585" ht="13"/>
    <row r="586" ht="13"/>
    <row r="587" ht="13"/>
    <row r="588" ht="13"/>
    <row r="589" ht="13"/>
    <row r="590" ht="13"/>
    <row r="591" ht="13"/>
    <row r="592" ht="13"/>
    <row r="593" ht="13"/>
    <row r="594" ht="13"/>
    <row r="595" ht="13"/>
    <row r="596" ht="13"/>
    <row r="597" ht="13"/>
    <row r="598" ht="13"/>
    <row r="599" ht="13"/>
    <row r="600" ht="13"/>
    <row r="601" ht="13"/>
    <row r="602" ht="13"/>
    <row r="603" ht="13"/>
    <row r="604" ht="13"/>
    <row r="605" ht="13"/>
    <row r="606" ht="13"/>
    <row r="607" ht="13"/>
    <row r="608" ht="13"/>
    <row r="609" ht="13"/>
    <row r="610" ht="13"/>
    <row r="611" ht="13"/>
    <row r="612" ht="13"/>
    <row r="613" ht="13"/>
    <row r="614" ht="13"/>
    <row r="615" ht="13"/>
    <row r="616" ht="13"/>
    <row r="617" ht="13"/>
    <row r="618" ht="13"/>
    <row r="619" ht="13"/>
    <row r="620" ht="13"/>
    <row r="621" ht="13"/>
    <row r="622" ht="13"/>
    <row r="623" ht="13"/>
    <row r="624" ht="13"/>
    <row r="625" ht="13"/>
    <row r="626" ht="13"/>
    <row r="627" ht="13"/>
    <row r="628" ht="13"/>
    <row r="629" ht="13"/>
    <row r="630" ht="13"/>
    <row r="631" ht="13"/>
    <row r="632" ht="13"/>
    <row r="633" ht="13"/>
    <row r="634" ht="13"/>
    <row r="635" ht="13"/>
    <row r="636" ht="13"/>
    <row r="637" ht="13"/>
    <row r="638" ht="13"/>
    <row r="639" ht="13"/>
    <row r="640" ht="13"/>
    <row r="641" ht="13"/>
    <row r="642" ht="13"/>
    <row r="643" ht="13"/>
    <row r="644" ht="13"/>
    <row r="645" ht="13"/>
    <row r="646" ht="13"/>
    <row r="647" ht="13"/>
    <row r="648" ht="13"/>
    <row r="649" ht="13"/>
    <row r="650" ht="13"/>
    <row r="651" ht="13"/>
    <row r="652" ht="13"/>
    <row r="653" ht="13"/>
    <row r="654" ht="13"/>
    <row r="655" ht="13"/>
    <row r="656" ht="13"/>
    <row r="657" ht="13"/>
    <row r="658" ht="13"/>
    <row r="659" ht="13"/>
    <row r="660" ht="13"/>
    <row r="661" ht="13"/>
    <row r="662" ht="13"/>
    <row r="663" ht="13"/>
    <row r="664" ht="13"/>
    <row r="665" ht="13"/>
    <row r="666" ht="13"/>
    <row r="667" ht="13"/>
    <row r="668" ht="13"/>
    <row r="669" ht="13"/>
    <row r="670" ht="13"/>
    <row r="671" ht="13"/>
    <row r="672" ht="13"/>
    <row r="673" ht="13"/>
    <row r="674" ht="13"/>
    <row r="675" ht="13"/>
    <row r="676" ht="13"/>
    <row r="677" ht="13"/>
    <row r="678" ht="13"/>
    <row r="679" ht="13"/>
    <row r="680" ht="13"/>
    <row r="681" ht="13"/>
    <row r="682" ht="13"/>
    <row r="683" ht="13"/>
    <row r="684" ht="13"/>
    <row r="685" ht="13"/>
    <row r="686" ht="13"/>
    <row r="687" ht="13"/>
    <row r="688" ht="13"/>
    <row r="689" ht="13"/>
    <row r="690" ht="13"/>
    <row r="691" ht="13"/>
    <row r="692" ht="13"/>
    <row r="693" ht="13"/>
    <row r="694" ht="13"/>
    <row r="695" ht="13"/>
    <row r="696" ht="13"/>
    <row r="697" ht="13"/>
    <row r="698" ht="13"/>
    <row r="699" ht="13"/>
    <row r="700" ht="13"/>
    <row r="701" ht="13"/>
    <row r="702" ht="13"/>
    <row r="703" ht="13"/>
    <row r="704" ht="13"/>
    <row r="705" ht="13"/>
    <row r="706" ht="13"/>
    <row r="707" ht="13"/>
    <row r="708" ht="13"/>
    <row r="709" ht="13"/>
    <row r="710" ht="13"/>
    <row r="711" ht="13"/>
    <row r="712" ht="13"/>
    <row r="713" ht="13"/>
    <row r="714" ht="13"/>
    <row r="715" ht="13"/>
    <row r="716" ht="13"/>
    <row r="717" ht="13"/>
    <row r="718" ht="13"/>
    <row r="719" ht="13"/>
    <row r="720" ht="13"/>
    <row r="721" ht="13"/>
    <row r="722" ht="13"/>
    <row r="723" ht="13"/>
    <row r="724" ht="13"/>
    <row r="725" ht="13"/>
    <row r="726" ht="13"/>
    <row r="727" ht="13"/>
    <row r="728" ht="13"/>
    <row r="729" ht="13"/>
    <row r="730" ht="13"/>
    <row r="731" ht="13"/>
    <row r="732" ht="13"/>
    <row r="733" ht="13"/>
    <row r="734" ht="13"/>
    <row r="735" ht="13"/>
    <row r="736" ht="13"/>
    <row r="737" ht="13"/>
    <row r="738" ht="13"/>
    <row r="739" ht="13"/>
    <row r="740" ht="13"/>
    <row r="741" ht="13"/>
    <row r="742" ht="13"/>
    <row r="743" ht="13"/>
    <row r="744" ht="13"/>
    <row r="745" ht="13"/>
    <row r="746" ht="13"/>
    <row r="747" ht="13"/>
    <row r="748" ht="13"/>
    <row r="749" ht="13"/>
    <row r="750" ht="13"/>
    <row r="751" ht="13"/>
    <row r="752" ht="13"/>
    <row r="753" ht="13"/>
    <row r="754" ht="13"/>
    <row r="755" ht="13"/>
    <row r="756" ht="13"/>
    <row r="757" ht="13"/>
    <row r="758" ht="13"/>
    <row r="759" ht="13"/>
    <row r="760" ht="13"/>
    <row r="761" ht="13"/>
    <row r="762" ht="13"/>
    <row r="763" ht="13"/>
    <row r="764" ht="13"/>
    <row r="765" ht="13"/>
    <row r="766" ht="13"/>
    <row r="767" ht="13"/>
    <row r="768" ht="13"/>
    <row r="769" ht="13"/>
    <row r="770" ht="13"/>
    <row r="771" ht="13"/>
    <row r="772" ht="13"/>
    <row r="773" ht="13"/>
    <row r="774" ht="13"/>
    <row r="775" ht="13"/>
    <row r="776" ht="13"/>
    <row r="777" ht="13"/>
    <row r="778" ht="13"/>
    <row r="779" ht="13"/>
    <row r="780" ht="13"/>
    <row r="781" ht="13"/>
    <row r="782" ht="13"/>
    <row r="783" ht="13"/>
    <row r="784" ht="13"/>
    <row r="785" ht="13"/>
    <row r="786" ht="13"/>
    <row r="787" ht="13"/>
    <row r="788" ht="13"/>
    <row r="789" ht="13"/>
    <row r="790" ht="13"/>
    <row r="791" ht="13"/>
    <row r="792" ht="13"/>
    <row r="793" ht="13"/>
    <row r="794" ht="13"/>
    <row r="795" ht="13"/>
    <row r="796" ht="13"/>
    <row r="797" ht="13"/>
    <row r="798" ht="13"/>
    <row r="799" ht="13"/>
    <row r="800" ht="13"/>
    <row r="801" ht="13"/>
    <row r="802" ht="13"/>
    <row r="803" ht="13"/>
    <row r="804" ht="13"/>
    <row r="805" ht="13"/>
    <row r="806" ht="13"/>
    <row r="807" ht="13"/>
    <row r="808" ht="13"/>
    <row r="809" ht="13"/>
    <row r="810" ht="13"/>
    <row r="811" ht="13"/>
    <row r="812" ht="13"/>
    <row r="813" ht="13"/>
    <row r="814" ht="13"/>
    <row r="815" ht="13"/>
    <row r="816" ht="13"/>
    <row r="817" ht="13"/>
    <row r="818" ht="13"/>
    <row r="819" ht="13"/>
    <row r="820" ht="13"/>
    <row r="821" ht="13"/>
    <row r="822" ht="13"/>
    <row r="823" ht="13"/>
    <row r="824" ht="13"/>
    <row r="825" ht="13"/>
    <row r="826" ht="13"/>
    <row r="827" ht="13"/>
    <row r="828" ht="13"/>
    <row r="829" ht="13"/>
    <row r="830" ht="13"/>
    <row r="831" ht="13"/>
    <row r="832" ht="13"/>
    <row r="833" ht="13"/>
    <row r="834" ht="13"/>
    <row r="835" ht="13"/>
    <row r="836" ht="13"/>
    <row r="837" ht="13"/>
    <row r="838" ht="13"/>
    <row r="839" ht="13"/>
    <row r="840" ht="13"/>
    <row r="841" ht="13"/>
    <row r="842" ht="13"/>
    <row r="843" ht="13"/>
    <row r="844" ht="13"/>
    <row r="845" ht="13"/>
    <row r="846" ht="13"/>
    <row r="847" ht="13"/>
    <row r="848" ht="13"/>
    <row r="849" ht="13"/>
    <row r="850" ht="13"/>
    <row r="851" ht="13"/>
    <row r="852" ht="13"/>
    <row r="853" ht="13"/>
    <row r="854" ht="13"/>
    <row r="855" ht="13"/>
    <row r="856" ht="13"/>
    <row r="857" ht="13"/>
    <row r="858" ht="13"/>
    <row r="859" ht="13"/>
    <row r="860" ht="13"/>
    <row r="861" ht="13"/>
    <row r="862" ht="13"/>
    <row r="863" ht="13"/>
    <row r="864" ht="13"/>
    <row r="865" ht="13"/>
    <row r="866" ht="13"/>
    <row r="867" ht="13"/>
    <row r="868" ht="13"/>
    <row r="869" ht="13"/>
    <row r="870" ht="13"/>
    <row r="871" ht="13"/>
    <row r="872" ht="13"/>
    <row r="873" ht="13"/>
    <row r="874" ht="13"/>
    <row r="875" ht="13"/>
    <row r="876" ht="13"/>
    <row r="877" ht="13"/>
    <row r="878" ht="13"/>
    <row r="879" ht="13"/>
    <row r="880" ht="13"/>
    <row r="881" ht="13"/>
    <row r="882" ht="13"/>
    <row r="883" ht="13"/>
    <row r="884" ht="13"/>
    <row r="885" ht="13"/>
    <row r="886" ht="13"/>
    <row r="887" ht="13"/>
    <row r="888" ht="13"/>
    <row r="889" ht="13"/>
    <row r="890" ht="13"/>
    <row r="891" ht="13"/>
    <row r="892" ht="13"/>
    <row r="893" ht="13"/>
    <row r="894" ht="13"/>
    <row r="895" ht="13"/>
    <row r="896" ht="13"/>
    <row r="897" ht="13"/>
    <row r="898" ht="13"/>
    <row r="899" ht="13"/>
    <row r="900" ht="13"/>
    <row r="901" ht="13"/>
    <row r="902" ht="13"/>
    <row r="903" ht="13"/>
    <row r="904" ht="13"/>
    <row r="905" ht="13"/>
    <row r="906" ht="13"/>
    <row r="907" ht="13"/>
    <row r="908" ht="13"/>
    <row r="909" ht="13"/>
    <row r="910" ht="13"/>
    <row r="911" ht="13"/>
    <row r="912" ht="13"/>
    <row r="913" ht="13"/>
    <row r="914" ht="13"/>
    <row r="915" ht="13"/>
    <row r="916" ht="13"/>
    <row r="917" ht="13"/>
    <row r="918" ht="13"/>
    <row r="919" ht="13"/>
    <row r="920" ht="13"/>
    <row r="921" ht="13"/>
    <row r="922" ht="13"/>
    <row r="923" ht="13"/>
    <row r="924" ht="13"/>
    <row r="925" ht="13"/>
    <row r="926" ht="13"/>
    <row r="927" ht="13"/>
    <row r="928" ht="13"/>
    <row r="929" ht="13"/>
    <row r="930" ht="13"/>
    <row r="931" ht="13"/>
    <row r="932" ht="13"/>
    <row r="933" ht="13"/>
    <row r="934" ht="13"/>
    <row r="935" ht="13"/>
    <row r="936" ht="13"/>
    <row r="937" ht="13"/>
    <row r="938" ht="13"/>
    <row r="939" ht="13"/>
    <row r="940" ht="13"/>
    <row r="941" ht="13"/>
    <row r="942" ht="13"/>
    <row r="943" ht="13"/>
    <row r="944" ht="13"/>
    <row r="945" ht="13"/>
    <row r="946" ht="13"/>
    <row r="947" ht="13"/>
    <row r="948" ht="13"/>
    <row r="949" ht="13"/>
    <row r="950" ht="13"/>
    <row r="951" ht="13"/>
    <row r="952" ht="13"/>
    <row r="953" ht="13"/>
    <row r="954" ht="13"/>
    <row r="955" ht="13"/>
    <row r="956" ht="13"/>
    <row r="957" ht="13"/>
    <row r="958" ht="13"/>
    <row r="959" ht="13"/>
    <row r="960" ht="13"/>
    <row r="961" ht="13"/>
    <row r="962" ht="13"/>
    <row r="963" ht="13"/>
    <row r="964" ht="13"/>
    <row r="965" ht="13"/>
    <row r="966" ht="13"/>
    <row r="967" ht="13"/>
    <row r="968" ht="13"/>
    <row r="969" ht="13"/>
    <row r="970" ht="13"/>
    <row r="971" ht="13"/>
    <row r="972" ht="13"/>
    <row r="973" ht="13"/>
    <row r="974" ht="13"/>
    <row r="975" ht="13"/>
    <row r="976" ht="13"/>
    <row r="977" ht="13"/>
    <row r="978" ht="13"/>
    <row r="979" ht="13"/>
    <row r="980" ht="13"/>
    <row r="981" ht="13"/>
    <row r="982" ht="13"/>
    <row r="983" ht="13"/>
    <row r="984" ht="13"/>
    <row r="985" ht="13"/>
    <row r="986" ht="13"/>
    <row r="987" ht="13"/>
    <row r="988" ht="13"/>
    <row r="989" ht="13"/>
    <row r="990" ht="13"/>
    <row r="991" ht="13"/>
    <row r="992" ht="13"/>
    <row r="993" ht="13"/>
    <row r="994" ht="13"/>
    <row r="995" ht="13"/>
    <row r="996" ht="13"/>
    <row r="997" ht="13"/>
    <row r="998" ht="13"/>
    <row r="999" ht="13"/>
    <row r="1000" ht="13"/>
    <row r="1001" ht="13"/>
    <row r="1002" ht="13"/>
    <row r="1003" ht="13"/>
    <row r="1004" ht="13"/>
  </sheetData>
  <sheetProtection algorithmName="SHA-512" hashValue="fB3nDQjKbBMPxbx1v4vqV3b/IgYYWXdko8kSJ6wbqPjvoWeD1lkGYpi9mHnRyOKJxImM0RVLnfPwVPjMO1iT/Q==" saltValue="hPVU9usBbixDdU8f0X1FPQ==" spinCount="100000" sheet="1" objects="1" scenarios="1" formatCells="0" formatColumns="0" formatRows="0"/>
  <pageMargins left="0.7" right="0.7" top="0.75" bottom="0.75" header="0.3" footer="0.3"/>
  <pageSetup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7700E-DC0C-DE41-80C5-677159550475}">
  <sheetPr>
    <outlinePr summaryBelow="0" summaryRight="0"/>
    <pageSetUpPr fitToPage="1"/>
  </sheetPr>
  <dimension ref="A1:O166"/>
  <sheetViews>
    <sheetView zoomScaleNormal="100" workbookViewId="0">
      <selection activeCell="C101" sqref="C101"/>
    </sheetView>
  </sheetViews>
  <sheetFormatPr baseColWidth="10" defaultColWidth="14.5" defaultRowHeight="15.75" customHeight="1"/>
  <cols>
    <col min="1" max="1" width="8.1640625" style="1" customWidth="1"/>
    <col min="2" max="2" width="30.6640625" style="110" customWidth="1"/>
    <col min="3" max="3" width="24.33203125" style="110" customWidth="1"/>
    <col min="4" max="4" width="15.6640625" style="110" bestFit="1" customWidth="1"/>
    <col min="5" max="6" width="14.5" style="110"/>
    <col min="7" max="7" width="17.33203125" style="110" bestFit="1" customWidth="1"/>
    <col min="8" max="10" width="17.33203125" style="110" customWidth="1"/>
    <col min="11" max="16384" width="14.5" style="1"/>
  </cols>
  <sheetData>
    <row r="1" spans="2:3" ht="63" customHeight="1"/>
    <row r="2" spans="2:3" ht="16">
      <c r="B2" s="111" t="s">
        <v>376</v>
      </c>
    </row>
    <row r="3" spans="2:3" ht="30">
      <c r="B3" s="112" t="s">
        <v>419</v>
      </c>
    </row>
    <row r="4" spans="2:3" ht="30">
      <c r="B4" s="112"/>
    </row>
    <row r="5" spans="2:3" ht="30">
      <c r="B5" s="112"/>
    </row>
    <row r="6" spans="2:3" ht="30">
      <c r="B6" s="112"/>
    </row>
    <row r="7" spans="2:3" ht="30">
      <c r="B7" s="112"/>
    </row>
    <row r="8" spans="2:3" ht="13">
      <c r="B8" s="1"/>
      <c r="C8" s="1"/>
    </row>
    <row r="9" spans="2:3" ht="13">
      <c r="B9" s="1"/>
      <c r="C9" s="1"/>
    </row>
    <row r="10" spans="2:3" ht="13">
      <c r="B10" s="1"/>
      <c r="C10" s="1"/>
    </row>
    <row r="11" spans="2:3" ht="13">
      <c r="B11" s="1"/>
      <c r="C11" s="1"/>
    </row>
    <row r="12" spans="2:3" ht="14" thickBot="1">
      <c r="B12" s="1"/>
      <c r="C12" s="1"/>
    </row>
    <row r="13" spans="2:3" ht="13">
      <c r="B13" s="262" t="s">
        <v>442</v>
      </c>
      <c r="C13" s="263" t="s">
        <v>414</v>
      </c>
    </row>
    <row r="14" spans="2:3" ht="14">
      <c r="B14" s="267"/>
      <c r="C14" s="264"/>
    </row>
    <row r="15" spans="2:3" ht="14">
      <c r="B15" s="267"/>
      <c r="C15" s="264"/>
    </row>
    <row r="16" spans="2:3" ht="14">
      <c r="B16" s="267"/>
      <c r="C16" s="264"/>
    </row>
    <row r="17" spans="2:11" ht="14">
      <c r="B17" s="267"/>
      <c r="C17" s="264"/>
    </row>
    <row r="18" spans="2:11" ht="15" thickBot="1">
      <c r="B18" s="268"/>
      <c r="C18" s="265"/>
    </row>
    <row r="19" spans="2:11" ht="30">
      <c r="B19" s="112"/>
    </row>
    <row r="20" spans="2:11" s="258" customFormat="1" ht="10" customHeight="1">
      <c r="B20" s="259"/>
      <c r="C20" s="260"/>
      <c r="D20" s="260"/>
      <c r="E20" s="260"/>
      <c r="F20" s="260"/>
      <c r="G20" s="260"/>
      <c r="H20" s="260"/>
      <c r="I20" s="260"/>
      <c r="J20" s="260"/>
    </row>
    <row r="21" spans="2:11" ht="15.75" customHeight="1">
      <c r="F21" s="113"/>
      <c r="G21" s="114"/>
      <c r="H21" s="114"/>
      <c r="I21" s="114"/>
      <c r="J21" s="114"/>
    </row>
    <row r="22" spans="2:11" ht="15.75" customHeight="1">
      <c r="B22" s="261" t="s">
        <v>441</v>
      </c>
      <c r="F22" s="113"/>
      <c r="G22" s="114"/>
      <c r="H22" s="114"/>
      <c r="I22" s="114"/>
      <c r="J22" s="114"/>
    </row>
    <row r="23" spans="2:11" ht="15.75" customHeight="1" thickBot="1">
      <c r="F23" s="113"/>
      <c r="G23" s="114"/>
      <c r="H23" s="114"/>
      <c r="I23" s="114"/>
      <c r="J23" s="114"/>
    </row>
    <row r="24" spans="2:11" ht="14">
      <c r="B24" s="115" t="s">
        <v>21</v>
      </c>
      <c r="C24" s="138">
        <f>'1. Nominal Cost'!C11</f>
        <v>0</v>
      </c>
      <c r="D24" s="114"/>
      <c r="E24" s="1"/>
    </row>
    <row r="25" spans="2:11" ht="14">
      <c r="B25" s="116" t="s">
        <v>403</v>
      </c>
      <c r="C25" s="139">
        <f>'1. Nominal Cost'!C12</f>
        <v>0</v>
      </c>
      <c r="D25" s="114"/>
    </row>
    <row r="26" spans="2:11" ht="14">
      <c r="B26" s="116" t="s">
        <v>404</v>
      </c>
      <c r="C26" s="139">
        <f>'1. Nominal Cost'!C13</f>
        <v>0</v>
      </c>
    </row>
    <row r="27" spans="2:11" ht="14">
      <c r="B27" s="116" t="s">
        <v>377</v>
      </c>
      <c r="C27" s="140">
        <f>'1. Nominal Cost'!C14</f>
        <v>0</v>
      </c>
    </row>
    <row r="28" spans="2:11" ht="14">
      <c r="B28" s="117" t="s">
        <v>340</v>
      </c>
      <c r="C28" s="140">
        <f>'1. Nominal Cost'!C15</f>
        <v>0</v>
      </c>
    </row>
    <row r="29" spans="2:11" ht="14">
      <c r="B29" s="255" t="s">
        <v>22</v>
      </c>
      <c r="C29" s="256">
        <f>((C25*(1-C27))-C26)*C28</f>
        <v>0</v>
      </c>
    </row>
    <row r="30" spans="2:11" ht="17" thickBot="1">
      <c r="B30" s="118" t="s">
        <v>365</v>
      </c>
      <c r="C30" s="141" t="str">
        <f>IFERROR(((G99+G134*C28)/C29+G153/(C29*C24)),"")</f>
        <v/>
      </c>
    </row>
    <row r="31" spans="2:11" ht="18" customHeight="1"/>
    <row r="32" spans="2:11" ht="24" thickBot="1">
      <c r="B32" s="119" t="s">
        <v>397</v>
      </c>
      <c r="C32" s="120"/>
      <c r="D32" s="120"/>
      <c r="E32" s="120"/>
      <c r="F32" s="120"/>
      <c r="G32" s="120"/>
      <c r="H32" s="120"/>
      <c r="I32" s="120"/>
      <c r="J32" s="120"/>
      <c r="K32" s="97" t="s">
        <v>418</v>
      </c>
    </row>
    <row r="33" spans="1:15" s="62" customFormat="1" ht="15" thickBot="1">
      <c r="A33" s="1"/>
      <c r="B33" s="121" t="str">
        <f>IF('1. Nominal Cost'!B23=0,"",'1. Nominal Cost'!B23)</f>
        <v>Cost Type</v>
      </c>
      <c r="C33" s="122" t="str">
        <f>IF('1. Nominal Cost'!C23=0,"",'1. Nominal Cost'!C23)</f>
        <v>Description</v>
      </c>
      <c r="D33" s="122" t="str">
        <f>IF('1. Nominal Cost'!D23=0,"",'1. Nominal Cost'!D23)</f>
        <v>Cost Rate 
($/unit)</v>
      </c>
      <c r="E33" s="122" t="str">
        <f>IF('1. Nominal Cost'!E23=0,"",'1. Nominal Cost'!E23)</f>
        <v>Unit</v>
      </c>
      <c r="F33" s="122" t="str">
        <f>IF('1. Nominal Cost'!F23=0,"",'1. Nominal Cost'!F23)</f>
        <v>Amount used  
(units per project)</v>
      </c>
      <c r="G33" s="123" t="s">
        <v>338</v>
      </c>
      <c r="H33" s="1"/>
      <c r="I33" s="1"/>
      <c r="J33" s="1"/>
      <c r="K33" s="98"/>
      <c r="L33" s="109" t="s">
        <v>409</v>
      </c>
      <c r="M33" s="98" t="s">
        <v>15</v>
      </c>
      <c r="N33" s="98" t="s">
        <v>416</v>
      </c>
      <c r="O33" s="98" t="s">
        <v>417</v>
      </c>
    </row>
    <row r="34" spans="1:15" ht="15.75" customHeight="1" thickBot="1">
      <c r="B34" s="124" t="str">
        <f>IF('1. Nominal Cost'!B24=0,"",'1. Nominal Cost'!B24)</f>
        <v/>
      </c>
      <c r="C34" s="142" t="str">
        <f>IF('1. Nominal Cost'!C24=0,"",'1. Nominal Cost'!C24)</f>
        <v/>
      </c>
      <c r="D34" s="143" t="str">
        <f>IF('1. Nominal Cost'!D24=0,"",'1. Nominal Cost'!D24)</f>
        <v/>
      </c>
      <c r="E34" s="144" t="str">
        <f>IF('1. Nominal Cost'!E24=0,"",'1. Nominal Cost'!E24)</f>
        <v/>
      </c>
      <c r="F34" s="145" t="str">
        <f>IF('1. Nominal Cost'!F24=0,"",'1. Nominal Cost'!F24)</f>
        <v/>
      </c>
      <c r="G34" s="307" t="str">
        <f>IFERROR(F34*D34,"")</f>
        <v/>
      </c>
      <c r="H34" s="1"/>
      <c r="I34" s="1"/>
      <c r="J34" s="1"/>
      <c r="K34" s="98" t="s">
        <v>415</v>
      </c>
      <c r="L34" s="266">
        <f>B14</f>
        <v>0</v>
      </c>
      <c r="M34" s="99"/>
      <c r="N34" s="98"/>
      <c r="O34" s="98"/>
    </row>
    <row r="35" spans="1:15" ht="15.75" customHeight="1">
      <c r="B35" s="124" t="str">
        <f>IF('1. Nominal Cost'!B25=0,"",'1. Nominal Cost'!B25)</f>
        <v/>
      </c>
      <c r="C35" s="146" t="str">
        <f>IF('1. Nominal Cost'!C25=0,"",'1. Nominal Cost'!C25)</f>
        <v/>
      </c>
      <c r="D35" s="147" t="str">
        <f>IF('1. Nominal Cost'!D25=0,"",'1. Nominal Cost'!D25)</f>
        <v/>
      </c>
      <c r="E35" s="148" t="str">
        <f>IF('1. Nominal Cost'!E25=0,"",'1. Nominal Cost'!E25)</f>
        <v/>
      </c>
      <c r="F35" s="149" t="str">
        <f>IF('1. Nominal Cost'!F25=0,"",'1. Nominal Cost'!F25)</f>
        <v/>
      </c>
      <c r="G35" s="308" t="str">
        <f>IFERROR(F35*D35,"")</f>
        <v/>
      </c>
      <c r="H35" s="1"/>
      <c r="I35" s="1"/>
      <c r="J35" s="1"/>
      <c r="K35" s="100"/>
      <c r="L35" s="269" t="s">
        <v>431</v>
      </c>
      <c r="M35" s="270" t="str">
        <f>C30</f>
        <v/>
      </c>
      <c r="N35" s="101"/>
      <c r="O35" s="98"/>
    </row>
    <row r="36" spans="1:15" ht="15.75" customHeight="1">
      <c r="B36" s="124" t="str">
        <f>IF('1. Nominal Cost'!B26=0,"",'1. Nominal Cost'!B26)</f>
        <v/>
      </c>
      <c r="C36" s="146" t="str">
        <f>IF('1. Nominal Cost'!C26=0,"",'1. Nominal Cost'!C26)</f>
        <v/>
      </c>
      <c r="D36" s="147" t="str">
        <f>IF('1. Nominal Cost'!D26=0,"",'1. Nominal Cost'!D26)</f>
        <v/>
      </c>
      <c r="E36" s="148" t="str">
        <f>IF('1. Nominal Cost'!E26=0,"",'1. Nominal Cost'!E26)</f>
        <v/>
      </c>
      <c r="F36" s="149" t="str">
        <f>IF('1. Nominal Cost'!F26=0,"",'1. Nominal Cost'!F26)</f>
        <v/>
      </c>
      <c r="G36" s="308" t="str">
        <f t="shared" ref="G36:G63" si="0">IFERROR(F36*D36,"")</f>
        <v/>
      </c>
      <c r="H36" s="1"/>
      <c r="I36" s="1"/>
      <c r="J36" s="1"/>
      <c r="K36" s="100" t="s">
        <v>408</v>
      </c>
      <c r="L36" s="257">
        <f>0.8*L38</f>
        <v>0</v>
      </c>
      <c r="M36" s="271" t="str">
        <f t="dataTable" ref="M36:M40" dt2D="0" dtr="0" r1="D119"/>
        <v/>
      </c>
      <c r="N36" s="102" t="e">
        <f>L36/L$38-1</f>
        <v>#DIV/0!</v>
      </c>
      <c r="O36" s="103" t="e">
        <f t="shared" ref="N36:O40" si="1">M36/M$38-1</f>
        <v>#VALUE!</v>
      </c>
    </row>
    <row r="37" spans="1:15" ht="15.75" customHeight="1">
      <c r="B37" s="124" t="str">
        <f>IF('1. Nominal Cost'!B27=0,"",'1. Nominal Cost'!B27)</f>
        <v/>
      </c>
      <c r="C37" s="146" t="str">
        <f>IF('1. Nominal Cost'!C27=0,"",'1. Nominal Cost'!C27)</f>
        <v/>
      </c>
      <c r="D37" s="147" t="str">
        <f>IF('1. Nominal Cost'!D27=0,"",'1. Nominal Cost'!D27)</f>
        <v/>
      </c>
      <c r="E37" s="148" t="str">
        <f>IF('1. Nominal Cost'!E27=0,"",'1. Nominal Cost'!E27)</f>
        <v/>
      </c>
      <c r="F37" s="149" t="str">
        <f>IF('1. Nominal Cost'!F27=0,"",'1. Nominal Cost'!F27)</f>
        <v/>
      </c>
      <c r="G37" s="308" t="str">
        <f t="shared" ref="G37:G47" si="2">IFERROR(F37*D37,"")</f>
        <v/>
      </c>
      <c r="H37" s="1"/>
      <c r="I37" s="1"/>
      <c r="J37" s="1"/>
      <c r="K37" s="100" t="s">
        <v>407</v>
      </c>
      <c r="L37" s="257">
        <f>0.9*L38</f>
        <v>0</v>
      </c>
      <c r="M37" s="271" t="str">
        <v/>
      </c>
      <c r="N37" s="102" t="e">
        <f t="shared" si="1"/>
        <v>#DIV/0!</v>
      </c>
      <c r="O37" s="103" t="e">
        <f t="shared" si="1"/>
        <v>#VALUE!</v>
      </c>
    </row>
    <row r="38" spans="1:15" ht="15.75" customHeight="1">
      <c r="B38" s="124" t="str">
        <f>IF('1. Nominal Cost'!B28=0,"",'1. Nominal Cost'!B28)</f>
        <v/>
      </c>
      <c r="C38" s="146" t="str">
        <f>IF('1. Nominal Cost'!C28=0,"",'1. Nominal Cost'!C28)</f>
        <v/>
      </c>
      <c r="D38" s="147" t="str">
        <f>IF('1. Nominal Cost'!D28=0,"",'1. Nominal Cost'!D28)</f>
        <v/>
      </c>
      <c r="E38" s="148" t="str">
        <f>IF('1. Nominal Cost'!E28=0,"",'1. Nominal Cost'!E28)</f>
        <v/>
      </c>
      <c r="F38" s="149" t="str">
        <f>IF('1. Nominal Cost'!F28=0,"",'1. Nominal Cost'!F28)</f>
        <v/>
      </c>
      <c r="G38" s="308" t="str">
        <f t="shared" si="2"/>
        <v/>
      </c>
      <c r="H38" s="1"/>
      <c r="I38" s="1"/>
      <c r="J38" s="1"/>
      <c r="K38" s="100" t="s">
        <v>414</v>
      </c>
      <c r="L38" s="257">
        <f>C14</f>
        <v>0</v>
      </c>
      <c r="M38" s="271" t="str">
        <v/>
      </c>
      <c r="N38" s="102" t="e">
        <f t="shared" si="1"/>
        <v>#DIV/0!</v>
      </c>
      <c r="O38" s="103" t="e">
        <f t="shared" si="1"/>
        <v>#VALUE!</v>
      </c>
    </row>
    <row r="39" spans="1:15" ht="15.75" customHeight="1">
      <c r="B39" s="124" t="str">
        <f>IF('1. Nominal Cost'!B29=0,"",'1. Nominal Cost'!B29)</f>
        <v/>
      </c>
      <c r="C39" s="146" t="str">
        <f>IF('1. Nominal Cost'!C29=0,"",'1. Nominal Cost'!C29)</f>
        <v/>
      </c>
      <c r="D39" s="147" t="str">
        <f>IF('1. Nominal Cost'!D29=0,"",'1. Nominal Cost'!D29)</f>
        <v/>
      </c>
      <c r="E39" s="148" t="str">
        <f>IF('1. Nominal Cost'!E29=0,"",'1. Nominal Cost'!E29)</f>
        <v/>
      </c>
      <c r="F39" s="149" t="str">
        <f>IF('1. Nominal Cost'!F29=0,"",'1. Nominal Cost'!F29)</f>
        <v/>
      </c>
      <c r="G39" s="308" t="str">
        <f t="shared" si="2"/>
        <v/>
      </c>
      <c r="H39" s="1"/>
      <c r="I39" s="1"/>
      <c r="J39" s="1"/>
      <c r="K39" s="100" t="s">
        <v>406</v>
      </c>
      <c r="L39" s="257">
        <f>1.1*L38</f>
        <v>0</v>
      </c>
      <c r="M39" s="271" t="str">
        <v/>
      </c>
      <c r="N39" s="102" t="e">
        <f t="shared" si="1"/>
        <v>#DIV/0!</v>
      </c>
      <c r="O39" s="103" t="e">
        <f t="shared" si="1"/>
        <v>#VALUE!</v>
      </c>
    </row>
    <row r="40" spans="1:15" ht="15.75" customHeight="1" thickBot="1">
      <c r="B40" s="124" t="str">
        <f>IF('1. Nominal Cost'!B30=0,"",'1. Nominal Cost'!B30)</f>
        <v/>
      </c>
      <c r="C40" s="146" t="str">
        <f>IF('1. Nominal Cost'!C30=0,"",'1. Nominal Cost'!C30)</f>
        <v/>
      </c>
      <c r="D40" s="147" t="str">
        <f>IF('1. Nominal Cost'!D30=0,"",'1. Nominal Cost'!D30)</f>
        <v/>
      </c>
      <c r="E40" s="148" t="str">
        <f>IF('1. Nominal Cost'!E30=0,"",'1. Nominal Cost'!E30)</f>
        <v/>
      </c>
      <c r="F40" s="149" t="str">
        <f>IF('1. Nominal Cost'!F30=0,"",'1. Nominal Cost'!F30)</f>
        <v/>
      </c>
      <c r="G40" s="308" t="str">
        <f t="shared" si="2"/>
        <v/>
      </c>
      <c r="H40" s="1"/>
      <c r="I40" s="1"/>
      <c r="J40" s="1"/>
      <c r="K40" s="100" t="s">
        <v>405</v>
      </c>
      <c r="L40" s="272">
        <f>1.2*L38</f>
        <v>0</v>
      </c>
      <c r="M40" s="273" t="str">
        <v/>
      </c>
      <c r="N40" s="102" t="e">
        <f t="shared" si="1"/>
        <v>#DIV/0!</v>
      </c>
      <c r="O40" s="103" t="e">
        <f t="shared" si="1"/>
        <v>#VALUE!</v>
      </c>
    </row>
    <row r="41" spans="1:15" ht="15.75" customHeight="1">
      <c r="B41" s="124" t="str">
        <f>IF('1. Nominal Cost'!B31=0,"",'1. Nominal Cost'!B31)</f>
        <v/>
      </c>
      <c r="C41" s="146" t="str">
        <f>IF('1. Nominal Cost'!C31=0,"",'1. Nominal Cost'!C31)</f>
        <v/>
      </c>
      <c r="D41" s="147" t="str">
        <f>IF('1. Nominal Cost'!D31=0,"",'1. Nominal Cost'!D31)</f>
        <v/>
      </c>
      <c r="E41" s="148" t="str">
        <f>IF('1. Nominal Cost'!E31=0,"",'1. Nominal Cost'!E31)</f>
        <v/>
      </c>
      <c r="F41" s="149" t="str">
        <f>IF('1. Nominal Cost'!F31=0,"",'1. Nominal Cost'!F31)</f>
        <v/>
      </c>
      <c r="G41" s="308" t="str">
        <f t="shared" si="2"/>
        <v/>
      </c>
      <c r="H41" s="1"/>
      <c r="I41" s="1"/>
      <c r="J41" s="1"/>
      <c r="K41" s="2"/>
    </row>
    <row r="42" spans="1:15" ht="15.75" customHeight="1">
      <c r="B42" s="124" t="str">
        <f>IF('1. Nominal Cost'!B32=0,"",'1. Nominal Cost'!B32)</f>
        <v/>
      </c>
      <c r="C42" s="146" t="str">
        <f>IF('1. Nominal Cost'!C32=0,"",'1. Nominal Cost'!C32)</f>
        <v/>
      </c>
      <c r="D42" s="147" t="str">
        <f>IF('1. Nominal Cost'!D32=0,"",'1. Nominal Cost'!D32)</f>
        <v/>
      </c>
      <c r="E42" s="148" t="str">
        <f>IF('1. Nominal Cost'!E32=0,"",'1. Nominal Cost'!E32)</f>
        <v/>
      </c>
      <c r="F42" s="149" t="str">
        <f>IF('1. Nominal Cost'!F32=0,"",'1. Nominal Cost'!F32)</f>
        <v/>
      </c>
      <c r="G42" s="308" t="str">
        <f t="shared" si="2"/>
        <v/>
      </c>
      <c r="H42" s="1"/>
      <c r="I42" s="1"/>
      <c r="J42" s="1"/>
      <c r="K42" s="98"/>
      <c r="L42" s="109" t="s">
        <v>410</v>
      </c>
      <c r="M42" s="98" t="s">
        <v>15</v>
      </c>
      <c r="N42" s="98" t="s">
        <v>416</v>
      </c>
      <c r="O42" s="98" t="s">
        <v>417</v>
      </c>
    </row>
    <row r="43" spans="1:15" ht="15" thickBot="1">
      <c r="B43" s="124" t="str">
        <f>IF('1. Nominal Cost'!B33=0,"",'1. Nominal Cost'!B33)</f>
        <v/>
      </c>
      <c r="C43" s="146" t="str">
        <f>IF('1. Nominal Cost'!C33=0,"",'1. Nominal Cost'!C33)</f>
        <v/>
      </c>
      <c r="D43" s="147" t="str">
        <f>IF('1. Nominal Cost'!D33=0,"",'1. Nominal Cost'!D33)</f>
        <v/>
      </c>
      <c r="E43" s="148" t="str">
        <f>IF('1. Nominal Cost'!E33=0,"",'1. Nominal Cost'!E33)</f>
        <v/>
      </c>
      <c r="F43" s="149" t="str">
        <f>IF('1. Nominal Cost'!F33=0,"",'1. Nominal Cost'!F33)</f>
        <v/>
      </c>
      <c r="G43" s="308" t="str">
        <f t="shared" si="2"/>
        <v/>
      </c>
      <c r="H43" s="1"/>
      <c r="I43" s="1"/>
      <c r="J43" s="1"/>
      <c r="K43" s="98" t="s">
        <v>415</v>
      </c>
      <c r="L43" s="266">
        <f>B15</f>
        <v>0</v>
      </c>
      <c r="M43" s="99"/>
      <c r="N43" s="98"/>
      <c r="O43" s="98"/>
    </row>
    <row r="44" spans="1:15" ht="15.75" customHeight="1">
      <c r="B44" s="124" t="str">
        <f>IF('1. Nominal Cost'!B34=0,"",'1. Nominal Cost'!B34)</f>
        <v/>
      </c>
      <c r="C44" s="146" t="str">
        <f>IF('1. Nominal Cost'!C34=0,"",'1. Nominal Cost'!C34)</f>
        <v/>
      </c>
      <c r="D44" s="147" t="str">
        <f>IF('1. Nominal Cost'!D34=0,"",'1. Nominal Cost'!D34)</f>
        <v/>
      </c>
      <c r="E44" s="148" t="str">
        <f>IF('1. Nominal Cost'!E34=0,"",'1. Nominal Cost'!E34)</f>
        <v/>
      </c>
      <c r="F44" s="149" t="str">
        <f>IF('1. Nominal Cost'!F34=0,"",'1. Nominal Cost'!F34)</f>
        <v/>
      </c>
      <c r="G44" s="308" t="str">
        <f t="shared" si="2"/>
        <v/>
      </c>
      <c r="H44" s="1"/>
      <c r="I44" s="1"/>
      <c r="J44" s="1"/>
      <c r="K44" s="100"/>
      <c r="L44" s="269" t="s">
        <v>431</v>
      </c>
      <c r="M44" s="270" t="str">
        <f>C30</f>
        <v/>
      </c>
      <c r="N44" s="101"/>
      <c r="O44" s="98"/>
    </row>
    <row r="45" spans="1:15" ht="15.75" customHeight="1">
      <c r="B45" s="124" t="str">
        <f>IF('1. Nominal Cost'!B35=0,"",'1. Nominal Cost'!B35)</f>
        <v/>
      </c>
      <c r="C45" s="146" t="str">
        <f>IF('1. Nominal Cost'!C35=0,"",'1. Nominal Cost'!C35)</f>
        <v/>
      </c>
      <c r="D45" s="147" t="str">
        <f>IF('1. Nominal Cost'!D35=0,"",'1. Nominal Cost'!D35)</f>
        <v/>
      </c>
      <c r="E45" s="148" t="str">
        <f>IF('1. Nominal Cost'!E35=0,"",'1. Nominal Cost'!E35)</f>
        <v/>
      </c>
      <c r="F45" s="149" t="str">
        <f>IF('1. Nominal Cost'!F35=0,"",'1. Nominal Cost'!F35)</f>
        <v/>
      </c>
      <c r="G45" s="308" t="str">
        <f t="shared" si="2"/>
        <v/>
      </c>
      <c r="H45" s="1"/>
      <c r="I45" s="1"/>
      <c r="J45" s="1"/>
      <c r="K45" s="100" t="s">
        <v>408</v>
      </c>
      <c r="L45" s="257">
        <f>0.8*L47</f>
        <v>0</v>
      </c>
      <c r="M45" s="271"/>
      <c r="N45" s="102" t="e">
        <f t="shared" ref="N45:O49" si="3">L45/L$47-1</f>
        <v>#DIV/0!</v>
      </c>
      <c r="O45" s="103" t="e">
        <f t="shared" si="3"/>
        <v>#DIV/0!</v>
      </c>
    </row>
    <row r="46" spans="1:15" ht="15.75" customHeight="1">
      <c r="B46" s="124" t="str">
        <f>IF('1. Nominal Cost'!B36=0,"",'1. Nominal Cost'!B36)</f>
        <v/>
      </c>
      <c r="C46" s="146" t="str">
        <f>IF('1. Nominal Cost'!C36=0,"",'1. Nominal Cost'!C36)</f>
        <v/>
      </c>
      <c r="D46" s="147" t="str">
        <f>IF('1. Nominal Cost'!D36=0,"",'1. Nominal Cost'!D36)</f>
        <v/>
      </c>
      <c r="E46" s="148" t="str">
        <f>IF('1. Nominal Cost'!E36=0,"",'1. Nominal Cost'!E36)</f>
        <v/>
      </c>
      <c r="F46" s="149" t="str">
        <f>IF('1. Nominal Cost'!F36=0,"",'1. Nominal Cost'!F36)</f>
        <v/>
      </c>
      <c r="G46" s="308" t="str">
        <f t="shared" si="2"/>
        <v/>
      </c>
      <c r="H46" s="1"/>
      <c r="I46" s="1"/>
      <c r="J46" s="1"/>
      <c r="K46" s="100" t="s">
        <v>407</v>
      </c>
      <c r="L46" s="257">
        <f>0.9*L47</f>
        <v>0</v>
      </c>
      <c r="M46" s="271"/>
      <c r="N46" s="102" t="e">
        <f t="shared" si="3"/>
        <v>#DIV/0!</v>
      </c>
      <c r="O46" s="103" t="e">
        <f t="shared" si="3"/>
        <v>#DIV/0!</v>
      </c>
    </row>
    <row r="47" spans="1:15" ht="15.75" customHeight="1">
      <c r="B47" s="124" t="str">
        <f>IF('1. Nominal Cost'!B37=0,"",'1. Nominal Cost'!B37)</f>
        <v/>
      </c>
      <c r="C47" s="146" t="str">
        <f>IF('1. Nominal Cost'!C37=0,"",'1. Nominal Cost'!C37)</f>
        <v/>
      </c>
      <c r="D47" s="147" t="str">
        <f>IF('1. Nominal Cost'!D37=0,"",'1. Nominal Cost'!D37)</f>
        <v/>
      </c>
      <c r="E47" s="148" t="str">
        <f>IF('1. Nominal Cost'!E37=0,"",'1. Nominal Cost'!E37)</f>
        <v/>
      </c>
      <c r="F47" s="149" t="str">
        <f>IF('1. Nominal Cost'!F37=0,"",'1. Nominal Cost'!F37)</f>
        <v/>
      </c>
      <c r="G47" s="308" t="str">
        <f t="shared" si="2"/>
        <v/>
      </c>
      <c r="H47" s="1"/>
      <c r="I47" s="1"/>
      <c r="J47" s="1"/>
      <c r="K47" s="100" t="s">
        <v>414</v>
      </c>
      <c r="L47" s="257">
        <f>C15</f>
        <v>0</v>
      </c>
      <c r="M47" s="271"/>
      <c r="N47" s="102" t="e">
        <f t="shared" si="3"/>
        <v>#DIV/0!</v>
      </c>
      <c r="O47" s="103" t="e">
        <f t="shared" si="3"/>
        <v>#DIV/0!</v>
      </c>
    </row>
    <row r="48" spans="1:15" ht="15.75" customHeight="1" thickBot="1">
      <c r="B48" s="136" t="str">
        <f>IF('1. Nominal Cost'!B38=0,"",'1. Nominal Cost'!B38)</f>
        <v/>
      </c>
      <c r="C48" s="150" t="str">
        <f>IF('1. Nominal Cost'!C38=0,"",'1. Nominal Cost'!C38)</f>
        <v/>
      </c>
      <c r="D48" s="151" t="str">
        <f>IF('1. Nominal Cost'!D38=0,"",'1. Nominal Cost'!D38)</f>
        <v/>
      </c>
      <c r="E48" s="152" t="str">
        <f>IF('1. Nominal Cost'!E38=0,"",'1. Nominal Cost'!E38)</f>
        <v/>
      </c>
      <c r="F48" s="153" t="str">
        <f>IF('1. Nominal Cost'!F38=0,"",'1. Nominal Cost'!F38)</f>
        <v/>
      </c>
      <c r="G48" s="309" t="str">
        <f t="shared" si="0"/>
        <v/>
      </c>
      <c r="H48" s="1"/>
      <c r="I48" s="1"/>
      <c r="J48" s="1"/>
      <c r="K48" s="100" t="s">
        <v>406</v>
      </c>
      <c r="L48" s="257">
        <f>1.1*L47</f>
        <v>0</v>
      </c>
      <c r="M48" s="271"/>
      <c r="N48" s="102" t="e">
        <f t="shared" si="3"/>
        <v>#DIV/0!</v>
      </c>
      <c r="O48" s="103" t="e">
        <f t="shared" si="3"/>
        <v>#DIV/0!</v>
      </c>
    </row>
    <row r="49" spans="1:15" ht="15.75" customHeight="1" thickBot="1">
      <c r="B49" s="137" t="str">
        <f>IF('1. Nominal Cost'!B39=0,"",'1. Nominal Cost'!B39)</f>
        <v/>
      </c>
      <c r="C49" s="142" t="str">
        <f>IF('1. Nominal Cost'!C39=0,"",'1. Nominal Cost'!C39)</f>
        <v/>
      </c>
      <c r="D49" s="143" t="str">
        <f>IF('1. Nominal Cost'!D39=0,"",'1. Nominal Cost'!D39)</f>
        <v/>
      </c>
      <c r="E49" s="144" t="str">
        <f>IF('1. Nominal Cost'!E39=0,"",'1. Nominal Cost'!E39)</f>
        <v/>
      </c>
      <c r="F49" s="145" t="str">
        <f>IF('1. Nominal Cost'!F39=0,"",'1. Nominal Cost'!F39)</f>
        <v/>
      </c>
      <c r="G49" s="307" t="str">
        <f t="shared" si="0"/>
        <v/>
      </c>
      <c r="H49" s="1"/>
      <c r="I49" s="1"/>
      <c r="J49" s="1"/>
      <c r="K49" s="100" t="s">
        <v>405</v>
      </c>
      <c r="L49" s="272">
        <f>1.2*L47</f>
        <v>0</v>
      </c>
      <c r="M49" s="273"/>
      <c r="N49" s="102" t="e">
        <f t="shared" si="3"/>
        <v>#DIV/0!</v>
      </c>
      <c r="O49" s="103" t="e">
        <f t="shared" si="3"/>
        <v>#DIV/0!</v>
      </c>
    </row>
    <row r="50" spans="1:15" ht="15.75" customHeight="1">
      <c r="B50" s="125" t="str">
        <f>IF('1. Nominal Cost'!B40=0,"",'1. Nominal Cost'!B40)</f>
        <v/>
      </c>
      <c r="C50" s="146" t="str">
        <f>IF('1. Nominal Cost'!C40=0,"",'1. Nominal Cost'!C40)</f>
        <v/>
      </c>
      <c r="D50" s="147" t="str">
        <f>IF('1. Nominal Cost'!D40=0,"",'1. Nominal Cost'!D40)</f>
        <v/>
      </c>
      <c r="E50" s="148" t="str">
        <f>IF('1. Nominal Cost'!E40=0,"",'1. Nominal Cost'!E40)</f>
        <v/>
      </c>
      <c r="F50" s="149" t="str">
        <f>IF('1. Nominal Cost'!F40=0,"",'1. Nominal Cost'!F40)</f>
        <v/>
      </c>
      <c r="G50" s="308" t="str">
        <f t="shared" si="0"/>
        <v/>
      </c>
      <c r="H50" s="1"/>
      <c r="I50" s="1"/>
      <c r="J50" s="1"/>
      <c r="K50" s="104"/>
      <c r="L50" s="104"/>
      <c r="M50" s="104"/>
      <c r="N50" s="104"/>
      <c r="O50" s="104"/>
    </row>
    <row r="51" spans="1:15" ht="15.75" customHeight="1">
      <c r="B51" s="125" t="str">
        <f>IF('1. Nominal Cost'!B41=0,"",'1. Nominal Cost'!B41)</f>
        <v/>
      </c>
      <c r="C51" s="146" t="str">
        <f>IF('1. Nominal Cost'!C41=0,"",'1. Nominal Cost'!C41)</f>
        <v/>
      </c>
      <c r="D51" s="147" t="str">
        <f>IF('1. Nominal Cost'!D41=0,"",'1. Nominal Cost'!D41)</f>
        <v/>
      </c>
      <c r="E51" s="148" t="str">
        <f>IF('1. Nominal Cost'!E41=0,"",'1. Nominal Cost'!E41)</f>
        <v/>
      </c>
      <c r="F51" s="149" t="str">
        <f>IF('1. Nominal Cost'!F41=0,"",'1. Nominal Cost'!F41)</f>
        <v/>
      </c>
      <c r="G51" s="308" t="str">
        <f t="shared" ref="G51:G61" si="4">IFERROR(F51*D51,"")</f>
        <v/>
      </c>
      <c r="H51" s="1"/>
      <c r="I51" s="1"/>
      <c r="J51" s="1"/>
      <c r="K51" s="98"/>
      <c r="L51" s="109" t="s">
        <v>411</v>
      </c>
      <c r="M51" s="98" t="s">
        <v>15</v>
      </c>
      <c r="N51" s="98" t="s">
        <v>416</v>
      </c>
      <c r="O51" s="98" t="s">
        <v>417</v>
      </c>
    </row>
    <row r="52" spans="1:15" ht="15.75" customHeight="1" thickBot="1">
      <c r="B52" s="125" t="str">
        <f>IF('1. Nominal Cost'!B42=0,"",'1. Nominal Cost'!B42)</f>
        <v/>
      </c>
      <c r="C52" s="146" t="str">
        <f>IF('1. Nominal Cost'!C42=0,"",'1. Nominal Cost'!C42)</f>
        <v/>
      </c>
      <c r="D52" s="147" t="str">
        <f>IF('1. Nominal Cost'!D42=0,"",'1. Nominal Cost'!D42)</f>
        <v/>
      </c>
      <c r="E52" s="148" t="str">
        <f>IF('1. Nominal Cost'!E42=0,"",'1. Nominal Cost'!E42)</f>
        <v/>
      </c>
      <c r="F52" s="149" t="str">
        <f>IF('1. Nominal Cost'!F42=0,"",'1. Nominal Cost'!F42)</f>
        <v/>
      </c>
      <c r="G52" s="308" t="str">
        <f t="shared" si="4"/>
        <v/>
      </c>
      <c r="H52" s="1"/>
      <c r="I52" s="1"/>
      <c r="J52" s="1"/>
      <c r="K52" s="98" t="s">
        <v>415</v>
      </c>
      <c r="L52" s="266">
        <f>B16</f>
        <v>0</v>
      </c>
      <c r="M52" s="99"/>
      <c r="N52" s="98"/>
      <c r="O52" s="98"/>
    </row>
    <row r="53" spans="1:15" ht="15.75" customHeight="1">
      <c r="B53" s="125" t="str">
        <f>IF('1. Nominal Cost'!B43=0,"",'1. Nominal Cost'!B43)</f>
        <v/>
      </c>
      <c r="C53" s="146" t="str">
        <f>IF('1. Nominal Cost'!C43=0,"",'1. Nominal Cost'!C43)</f>
        <v/>
      </c>
      <c r="D53" s="147" t="str">
        <f>IF('1. Nominal Cost'!D43=0,"",'1. Nominal Cost'!D43)</f>
        <v/>
      </c>
      <c r="E53" s="148" t="str">
        <f>IF('1. Nominal Cost'!E43=0,"",'1. Nominal Cost'!E43)</f>
        <v/>
      </c>
      <c r="F53" s="149" t="str">
        <f>IF('1. Nominal Cost'!F43=0,"",'1. Nominal Cost'!F43)</f>
        <v/>
      </c>
      <c r="G53" s="308" t="str">
        <f t="shared" si="4"/>
        <v/>
      </c>
      <c r="H53" s="1"/>
      <c r="I53" s="1"/>
      <c r="J53" s="1"/>
      <c r="K53" s="100"/>
      <c r="L53" s="269" t="s">
        <v>431</v>
      </c>
      <c r="M53" s="270" t="str">
        <f>C30</f>
        <v/>
      </c>
      <c r="N53" s="101"/>
      <c r="O53" s="98"/>
    </row>
    <row r="54" spans="1:15" ht="14">
      <c r="B54" s="125" t="str">
        <f>IF('1. Nominal Cost'!B44=0,"",'1. Nominal Cost'!B44)</f>
        <v/>
      </c>
      <c r="C54" s="146" t="str">
        <f>IF('1. Nominal Cost'!C44=0,"",'1. Nominal Cost'!C44)</f>
        <v/>
      </c>
      <c r="D54" s="147" t="str">
        <f>IF('1. Nominal Cost'!D44=0,"",'1. Nominal Cost'!D44)</f>
        <v/>
      </c>
      <c r="E54" s="148" t="str">
        <f>IF('1. Nominal Cost'!E44=0,"",'1. Nominal Cost'!E44)</f>
        <v/>
      </c>
      <c r="F54" s="149" t="str">
        <f>IF('1. Nominal Cost'!F44=0,"",'1. Nominal Cost'!F44)</f>
        <v/>
      </c>
      <c r="G54" s="308" t="str">
        <f t="shared" si="4"/>
        <v/>
      </c>
      <c r="H54" s="1"/>
      <c r="I54" s="1"/>
      <c r="J54" s="1"/>
      <c r="K54" s="100" t="s">
        <v>408</v>
      </c>
      <c r="L54" s="257">
        <f>0.8*L56</f>
        <v>0</v>
      </c>
      <c r="M54" s="271"/>
      <c r="N54" s="102" t="e">
        <f t="shared" ref="N54:O58" si="5">L54/L$56-1</f>
        <v>#DIV/0!</v>
      </c>
      <c r="O54" s="103" t="e">
        <f t="shared" si="5"/>
        <v>#DIV/0!</v>
      </c>
    </row>
    <row r="55" spans="1:15" ht="15.75" customHeight="1">
      <c r="B55" s="125" t="str">
        <f>IF('1. Nominal Cost'!B45=0,"",'1. Nominal Cost'!B45)</f>
        <v/>
      </c>
      <c r="C55" s="146" t="str">
        <f>IF('1. Nominal Cost'!C45=0,"",'1. Nominal Cost'!C45)</f>
        <v/>
      </c>
      <c r="D55" s="147" t="str">
        <f>IF('1. Nominal Cost'!D45=0,"",'1. Nominal Cost'!D45)</f>
        <v/>
      </c>
      <c r="E55" s="148" t="str">
        <f>IF('1. Nominal Cost'!E45=0,"",'1. Nominal Cost'!E45)</f>
        <v/>
      </c>
      <c r="F55" s="149" t="str">
        <f>IF('1. Nominal Cost'!F45=0,"",'1. Nominal Cost'!F45)</f>
        <v/>
      </c>
      <c r="G55" s="308" t="str">
        <f t="shared" si="4"/>
        <v/>
      </c>
      <c r="H55" s="1"/>
      <c r="I55" s="1"/>
      <c r="J55" s="1"/>
      <c r="K55" s="100" t="s">
        <v>407</v>
      </c>
      <c r="L55" s="257">
        <f>0.9*L56</f>
        <v>0</v>
      </c>
      <c r="M55" s="271"/>
      <c r="N55" s="102" t="e">
        <f t="shared" si="5"/>
        <v>#DIV/0!</v>
      </c>
      <c r="O55" s="103" t="e">
        <f t="shared" si="5"/>
        <v>#DIV/0!</v>
      </c>
    </row>
    <row r="56" spans="1:15" ht="14">
      <c r="B56" s="125" t="str">
        <f>IF('1. Nominal Cost'!B46=0,"",'1. Nominal Cost'!B46)</f>
        <v/>
      </c>
      <c r="C56" s="146" t="str">
        <f>IF('1. Nominal Cost'!C46=0,"",'1. Nominal Cost'!C46)</f>
        <v/>
      </c>
      <c r="D56" s="147" t="str">
        <f>IF('1. Nominal Cost'!D46=0,"",'1. Nominal Cost'!D46)</f>
        <v/>
      </c>
      <c r="E56" s="148" t="str">
        <f>IF('1. Nominal Cost'!E46=0,"",'1. Nominal Cost'!E46)</f>
        <v/>
      </c>
      <c r="F56" s="149" t="str">
        <f>IF('1. Nominal Cost'!F46=0,"",'1. Nominal Cost'!F46)</f>
        <v/>
      </c>
      <c r="G56" s="308" t="str">
        <f t="shared" si="4"/>
        <v/>
      </c>
      <c r="H56" s="1"/>
      <c r="I56" s="1"/>
      <c r="J56" s="1"/>
      <c r="K56" s="100" t="s">
        <v>414</v>
      </c>
      <c r="L56" s="257">
        <f>C16</f>
        <v>0</v>
      </c>
      <c r="M56" s="271"/>
      <c r="N56" s="102" t="e">
        <f t="shared" si="5"/>
        <v>#DIV/0!</v>
      </c>
      <c r="O56" s="103" t="e">
        <f t="shared" si="5"/>
        <v>#DIV/0!</v>
      </c>
    </row>
    <row r="57" spans="1:15" s="62" customFormat="1" ht="14">
      <c r="A57" s="1"/>
      <c r="B57" s="125" t="str">
        <f>IF('1. Nominal Cost'!B47=0,"",'1. Nominal Cost'!B47)</f>
        <v/>
      </c>
      <c r="C57" s="146" t="str">
        <f>IF('1. Nominal Cost'!C47=0,"",'1. Nominal Cost'!C47)</f>
        <v/>
      </c>
      <c r="D57" s="147" t="str">
        <f>IF('1. Nominal Cost'!D47=0,"",'1. Nominal Cost'!D47)</f>
        <v/>
      </c>
      <c r="E57" s="148" t="str">
        <f>IF('1. Nominal Cost'!E47=0,"",'1. Nominal Cost'!E47)</f>
        <v/>
      </c>
      <c r="F57" s="149" t="str">
        <f>IF('1. Nominal Cost'!F47=0,"",'1. Nominal Cost'!F47)</f>
        <v/>
      </c>
      <c r="G57" s="308" t="str">
        <f t="shared" si="4"/>
        <v/>
      </c>
      <c r="H57" s="1"/>
      <c r="I57" s="1"/>
      <c r="J57" s="1"/>
      <c r="K57" s="100" t="s">
        <v>406</v>
      </c>
      <c r="L57" s="257">
        <f>1.1*L56</f>
        <v>0</v>
      </c>
      <c r="M57" s="271"/>
      <c r="N57" s="102" t="e">
        <f t="shared" si="5"/>
        <v>#DIV/0!</v>
      </c>
      <c r="O57" s="103" t="e">
        <f t="shared" si="5"/>
        <v>#DIV/0!</v>
      </c>
    </row>
    <row r="58" spans="1:15" s="62" customFormat="1" ht="15" thickBot="1">
      <c r="A58" s="1"/>
      <c r="B58" s="125" t="str">
        <f>IF('1. Nominal Cost'!B48=0,"",'1. Nominal Cost'!B48)</f>
        <v/>
      </c>
      <c r="C58" s="146" t="str">
        <f>IF('1. Nominal Cost'!C48=0,"",'1. Nominal Cost'!C48)</f>
        <v/>
      </c>
      <c r="D58" s="147" t="str">
        <f>IF('1. Nominal Cost'!D48=0,"",'1. Nominal Cost'!D48)</f>
        <v/>
      </c>
      <c r="E58" s="148" t="str">
        <f>IF('1. Nominal Cost'!E48=0,"",'1. Nominal Cost'!E48)</f>
        <v/>
      </c>
      <c r="F58" s="149" t="str">
        <f>IF('1. Nominal Cost'!F48=0,"",'1. Nominal Cost'!F48)</f>
        <v/>
      </c>
      <c r="G58" s="308" t="str">
        <f t="shared" si="4"/>
        <v/>
      </c>
      <c r="H58" s="1"/>
      <c r="I58" s="1"/>
      <c r="J58" s="1"/>
      <c r="K58" s="100" t="s">
        <v>405</v>
      </c>
      <c r="L58" s="272">
        <f>1.2*L56</f>
        <v>0</v>
      </c>
      <c r="M58" s="273"/>
      <c r="N58" s="102" t="e">
        <f t="shared" si="5"/>
        <v>#DIV/0!</v>
      </c>
      <c r="O58" s="103" t="e">
        <f t="shared" si="5"/>
        <v>#DIV/0!</v>
      </c>
    </row>
    <row r="59" spans="1:15" ht="15.75" customHeight="1">
      <c r="B59" s="125" t="str">
        <f>IF('1. Nominal Cost'!B49=0,"",'1. Nominal Cost'!B49)</f>
        <v/>
      </c>
      <c r="C59" s="146" t="str">
        <f>IF('1. Nominal Cost'!C49=0,"",'1. Nominal Cost'!C49)</f>
        <v/>
      </c>
      <c r="D59" s="147" t="str">
        <f>IF('1. Nominal Cost'!D49=0,"",'1. Nominal Cost'!D49)</f>
        <v/>
      </c>
      <c r="E59" s="148" t="str">
        <f>IF('1. Nominal Cost'!E49=0,"",'1. Nominal Cost'!E49)</f>
        <v/>
      </c>
      <c r="F59" s="149" t="str">
        <f>IF('1. Nominal Cost'!F49=0,"",'1. Nominal Cost'!F49)</f>
        <v/>
      </c>
      <c r="G59" s="308" t="str">
        <f t="shared" si="4"/>
        <v/>
      </c>
      <c r="H59" s="1"/>
      <c r="I59" s="1"/>
      <c r="J59" s="1"/>
      <c r="K59" s="104"/>
      <c r="L59" s="104"/>
      <c r="M59" s="104"/>
      <c r="N59" s="104"/>
      <c r="O59" s="104"/>
    </row>
    <row r="60" spans="1:15" ht="15.75" customHeight="1">
      <c r="B60" s="125" t="str">
        <f>IF('1. Nominal Cost'!B50=0,"",'1. Nominal Cost'!B50)</f>
        <v/>
      </c>
      <c r="C60" s="146" t="str">
        <f>IF('1. Nominal Cost'!C50=0,"",'1. Nominal Cost'!C50)</f>
        <v/>
      </c>
      <c r="D60" s="147" t="str">
        <f>IF('1. Nominal Cost'!D50=0,"",'1. Nominal Cost'!D50)</f>
        <v/>
      </c>
      <c r="E60" s="148" t="str">
        <f>IF('1. Nominal Cost'!E50=0,"",'1. Nominal Cost'!E50)</f>
        <v/>
      </c>
      <c r="F60" s="149" t="str">
        <f>IF('1. Nominal Cost'!F50=0,"",'1. Nominal Cost'!F50)</f>
        <v/>
      </c>
      <c r="G60" s="308" t="str">
        <f t="shared" si="4"/>
        <v/>
      </c>
      <c r="H60" s="1"/>
      <c r="I60" s="1"/>
      <c r="J60" s="1"/>
      <c r="K60" s="98"/>
      <c r="L60" s="109" t="s">
        <v>412</v>
      </c>
      <c r="M60" s="98" t="s">
        <v>15</v>
      </c>
      <c r="N60" s="98" t="s">
        <v>416</v>
      </c>
      <c r="O60" s="98" t="s">
        <v>417</v>
      </c>
    </row>
    <row r="61" spans="1:15" ht="15.75" customHeight="1" thickBot="1">
      <c r="B61" s="125" t="str">
        <f>IF('1. Nominal Cost'!B51=0,"",'1. Nominal Cost'!B51)</f>
        <v/>
      </c>
      <c r="C61" s="146" t="str">
        <f>IF('1. Nominal Cost'!C51=0,"",'1. Nominal Cost'!C51)</f>
        <v/>
      </c>
      <c r="D61" s="147" t="str">
        <f>IF('1. Nominal Cost'!D51=0,"",'1. Nominal Cost'!D51)</f>
        <v/>
      </c>
      <c r="E61" s="148" t="str">
        <f>IF('1. Nominal Cost'!E51=0,"",'1. Nominal Cost'!E51)</f>
        <v/>
      </c>
      <c r="F61" s="149" t="str">
        <f>IF('1. Nominal Cost'!F51=0,"",'1. Nominal Cost'!F51)</f>
        <v/>
      </c>
      <c r="G61" s="308" t="str">
        <f t="shared" si="4"/>
        <v/>
      </c>
      <c r="H61" s="1"/>
      <c r="I61" s="1"/>
      <c r="J61" s="1"/>
      <c r="K61" s="98" t="s">
        <v>415</v>
      </c>
      <c r="L61" s="266">
        <f>B17</f>
        <v>0</v>
      </c>
      <c r="M61" s="99"/>
      <c r="N61" s="98"/>
      <c r="O61" s="98"/>
    </row>
    <row r="62" spans="1:15" ht="15.75" customHeight="1">
      <c r="B62" s="125" t="str">
        <f>IF('1. Nominal Cost'!B52=0,"",'1. Nominal Cost'!B52)</f>
        <v/>
      </c>
      <c r="C62" s="146" t="str">
        <f>IF('1. Nominal Cost'!C52=0,"",'1. Nominal Cost'!C52)</f>
        <v/>
      </c>
      <c r="D62" s="147" t="str">
        <f>IF('1. Nominal Cost'!D52=0,"",'1. Nominal Cost'!D52)</f>
        <v/>
      </c>
      <c r="E62" s="154" t="str">
        <f>IF('1. Nominal Cost'!E52=0,"",'1. Nominal Cost'!E52)</f>
        <v/>
      </c>
      <c r="F62" s="149" t="str">
        <f>IF('1. Nominal Cost'!F52=0,"",'1. Nominal Cost'!F52)</f>
        <v/>
      </c>
      <c r="G62" s="308" t="str">
        <f t="shared" si="0"/>
        <v/>
      </c>
      <c r="H62" s="1"/>
      <c r="I62" s="1"/>
      <c r="J62" s="1"/>
      <c r="K62" s="100"/>
      <c r="L62" s="269" t="s">
        <v>431</v>
      </c>
      <c r="M62" s="270" t="str">
        <f>C30</f>
        <v/>
      </c>
      <c r="N62" s="101"/>
      <c r="O62" s="98"/>
    </row>
    <row r="63" spans="1:15" ht="15.75" customHeight="1" thickBot="1">
      <c r="B63" s="126" t="str">
        <f>IF('1. Nominal Cost'!B53=0,"",'1. Nominal Cost'!B53)</f>
        <v/>
      </c>
      <c r="C63" s="150" t="str">
        <f>IF('1. Nominal Cost'!C53=0,"",'1. Nominal Cost'!C53)</f>
        <v/>
      </c>
      <c r="D63" s="151" t="str">
        <f>IF('1. Nominal Cost'!D53=0,"",'1. Nominal Cost'!D53)</f>
        <v/>
      </c>
      <c r="E63" s="155" t="str">
        <f>IF('1. Nominal Cost'!E53=0,"",'1. Nominal Cost'!E53)</f>
        <v/>
      </c>
      <c r="F63" s="153" t="str">
        <f>IF('1. Nominal Cost'!F53=0,"",'1. Nominal Cost'!F53)</f>
        <v/>
      </c>
      <c r="G63" s="309" t="str">
        <f t="shared" si="0"/>
        <v/>
      </c>
      <c r="H63" s="1"/>
      <c r="I63" s="1"/>
      <c r="J63" s="1"/>
      <c r="K63" s="100" t="s">
        <v>408</v>
      </c>
      <c r="L63" s="257">
        <f>0.8*L65</f>
        <v>0</v>
      </c>
      <c r="M63" s="271"/>
      <c r="N63" s="102" t="e">
        <f t="shared" ref="N63:O67" si="6">L63/L$65-1</f>
        <v>#DIV/0!</v>
      </c>
      <c r="O63" s="103" t="e">
        <f t="shared" si="6"/>
        <v>#DIV/0!</v>
      </c>
    </row>
    <row r="64" spans="1:15" ht="15.75" customHeight="1" thickBot="1">
      <c r="B64" s="127" t="str">
        <f>IF('1. Nominal Cost'!B54=0,"",'1. Nominal Cost'!B54)</f>
        <v/>
      </c>
      <c r="C64" s="156" t="str">
        <f>IF('1. Nominal Cost'!C54=0,"",'1. Nominal Cost'!C54)</f>
        <v/>
      </c>
      <c r="D64" s="156" t="str">
        <f>IF('1. Nominal Cost'!D54=0,"",'1. Nominal Cost'!D54)</f>
        <v/>
      </c>
      <c r="E64" s="156" t="str">
        <f>IF('1. Nominal Cost'!E54=0,"",'1. Nominal Cost'!E54)</f>
        <v/>
      </c>
      <c r="F64" s="157" t="str">
        <f>IF('1. Nominal Cost'!F54=0,"",'1. Nominal Cost'!F54)</f>
        <v>Total Up-Front Capital Costs ($/project)</v>
      </c>
      <c r="G64" s="310">
        <f>SUM(G34:G63)</f>
        <v>0</v>
      </c>
      <c r="H64" s="1"/>
      <c r="I64" s="1"/>
      <c r="J64" s="1"/>
      <c r="K64" s="100" t="s">
        <v>407</v>
      </c>
      <c r="L64" s="257">
        <f>0.9*L65</f>
        <v>0</v>
      </c>
      <c r="M64" s="271"/>
      <c r="N64" s="102" t="e">
        <f t="shared" si="6"/>
        <v>#DIV/0!</v>
      </c>
      <c r="O64" s="103" t="e">
        <f t="shared" si="6"/>
        <v>#DIV/0!</v>
      </c>
    </row>
    <row r="65" spans="2:15" ht="15.75" customHeight="1">
      <c r="B65" s="110" t="str">
        <f>IF('1. Nominal Cost'!B55=0,"",'1. Nominal Cost'!B55)</f>
        <v/>
      </c>
      <c r="C65" s="158" t="str">
        <f>IF('1. Nominal Cost'!C55=0,"",'1. Nominal Cost'!C55)</f>
        <v/>
      </c>
      <c r="D65" s="158" t="str">
        <f>IF('1. Nominal Cost'!D55=0,"",'1. Nominal Cost'!D55)</f>
        <v/>
      </c>
      <c r="E65" s="158" t="str">
        <f>IF('1. Nominal Cost'!E55=0,"",'1. Nominal Cost'!E55)</f>
        <v/>
      </c>
      <c r="F65" s="158" t="str">
        <f>IF('1. Nominal Cost'!F55=0,"",'1. Nominal Cost'!F55)</f>
        <v/>
      </c>
      <c r="G65" s="158"/>
      <c r="H65" s="1"/>
      <c r="I65" s="1"/>
      <c r="J65" s="1"/>
      <c r="K65" s="100" t="s">
        <v>414</v>
      </c>
      <c r="L65" s="257">
        <f>C17</f>
        <v>0</v>
      </c>
      <c r="M65" s="271"/>
      <c r="N65" s="102" t="e">
        <f t="shared" si="6"/>
        <v>#DIV/0!</v>
      </c>
      <c r="O65" s="103" t="e">
        <f t="shared" si="6"/>
        <v>#DIV/0!</v>
      </c>
    </row>
    <row r="66" spans="2:15" ht="24" thickBot="1">
      <c r="B66" s="119" t="str">
        <f>IF('1. Nominal Cost'!B56=0,"",'1. Nominal Cost'!B56)</f>
        <v>2. Fixed Operational Costs</v>
      </c>
      <c r="C66" s="159" t="str">
        <f>IF('1. Nominal Cost'!C56=0,"",'1. Nominal Cost'!C56)</f>
        <v/>
      </c>
      <c r="D66" s="159" t="str">
        <f>IF('1. Nominal Cost'!D56=0,"",'1. Nominal Cost'!D56)</f>
        <v/>
      </c>
      <c r="E66" s="159" t="str">
        <f>IF('1. Nominal Cost'!E56=0,"",'1. Nominal Cost'!E56)</f>
        <v/>
      </c>
      <c r="F66" s="159" t="str">
        <f>IF('1. Nominal Cost'!F56=0,"",'1. Nominal Cost'!F56)</f>
        <v/>
      </c>
      <c r="G66" s="159"/>
      <c r="H66" s="1"/>
      <c r="I66" s="1"/>
      <c r="J66" s="1"/>
      <c r="K66" s="100" t="s">
        <v>406</v>
      </c>
      <c r="L66" s="257">
        <f>1.1*L65</f>
        <v>0</v>
      </c>
      <c r="M66" s="271"/>
      <c r="N66" s="102" t="e">
        <f t="shared" si="6"/>
        <v>#DIV/0!</v>
      </c>
      <c r="O66" s="103" t="e">
        <f t="shared" si="6"/>
        <v>#DIV/0!</v>
      </c>
    </row>
    <row r="67" spans="2:15" ht="15.75" customHeight="1" thickBot="1">
      <c r="B67" s="128" t="str">
        <f>IF('1. Nominal Cost'!B57=0,"",'1. Nominal Cost'!B57)</f>
        <v>Cost Type</v>
      </c>
      <c r="C67" s="160" t="str">
        <f>IF('1. Nominal Cost'!C57=0,"",'1. Nominal Cost'!C57)</f>
        <v>Description</v>
      </c>
      <c r="D67" s="160" t="str">
        <f>IF('1. Nominal Cost'!D57=0,"",'1. Nominal Cost'!D57)</f>
        <v>Cost Rate 
($/unit)</v>
      </c>
      <c r="E67" s="160" t="str">
        <f>IF('1. Nominal Cost'!E57=0,"",'1. Nominal Cost'!E57)</f>
        <v>unit</v>
      </c>
      <c r="F67" s="160" t="str">
        <f>IF('1. Nominal Cost'!F57=0,"",'1. Nominal Cost'!F57)</f>
        <v>Amount used  
(units per year)</v>
      </c>
      <c r="G67" s="161" t="s">
        <v>338</v>
      </c>
      <c r="H67" s="1"/>
      <c r="I67" s="1"/>
      <c r="J67" s="1"/>
      <c r="K67" s="100" t="s">
        <v>405</v>
      </c>
      <c r="L67" s="272">
        <f>1.2*L65</f>
        <v>0</v>
      </c>
      <c r="M67" s="273"/>
      <c r="N67" s="102" t="e">
        <f t="shared" si="6"/>
        <v>#DIV/0!</v>
      </c>
      <c r="O67" s="103" t="e">
        <f t="shared" si="6"/>
        <v>#DIV/0!</v>
      </c>
    </row>
    <row r="68" spans="2:15" ht="15.75" customHeight="1" thickBot="1">
      <c r="B68" s="129" t="str">
        <f>IF('1. Nominal Cost'!B58=0,"",'1. Nominal Cost'!B58)</f>
        <v>Capital Recovery Factor</v>
      </c>
      <c r="C68" s="162" t="str">
        <f>IF('1. Nominal Cost'!C58=0,"",'1. Nominal Cost'!C58)</f>
        <v>Annual charge which covers the capital costs and all estimated non-operational costs.</v>
      </c>
      <c r="D68" s="306">
        <f>IF('1. Nominal Cost'!D58=0,"",'1. Nominal Cost'!D58)</f>
        <v>0.2</v>
      </c>
      <c r="E68" s="162" t="str">
        <f>IF('1. Nominal Cost'!E58=0,"",'1. Nominal Cost'!E58)</f>
        <v>year</v>
      </c>
      <c r="F68" s="163">
        <f>IF('1. Nominal Cost'!F58=0,"",'1. Nominal Cost'!F58)</f>
        <v>1</v>
      </c>
      <c r="G68" s="311">
        <f>D68*$G$64</f>
        <v>0</v>
      </c>
      <c r="H68" s="1"/>
      <c r="I68" s="1"/>
      <c r="J68" s="1"/>
      <c r="K68" s="104"/>
      <c r="L68" s="104"/>
      <c r="M68" s="104"/>
      <c r="N68" s="104"/>
      <c r="O68" s="104"/>
    </row>
    <row r="69" spans="2:15" ht="15.75" customHeight="1">
      <c r="B69" s="130" t="str">
        <f>IF('1. Nominal Cost'!B59=0,"",'1. Nominal Cost'!B59)</f>
        <v/>
      </c>
      <c r="C69" s="142" t="str">
        <f>IF('1. Nominal Cost'!C59=0,"",'1. Nominal Cost'!C59)</f>
        <v/>
      </c>
      <c r="D69" s="164" t="str">
        <f>IF('1. Nominal Cost'!D59=0,"",'1. Nominal Cost'!D59)</f>
        <v/>
      </c>
      <c r="E69" s="144" t="str">
        <f>IF('1. Nominal Cost'!E59=0,"",'1. Nominal Cost'!E59)</f>
        <v/>
      </c>
      <c r="F69" s="145" t="str">
        <f>IF('1. Nominal Cost'!F59=0,"",'1. Nominal Cost'!F59)</f>
        <v/>
      </c>
      <c r="G69" s="307" t="str">
        <f>IFERROR(F69*D69,"")</f>
        <v/>
      </c>
      <c r="H69" s="1"/>
      <c r="I69" s="1"/>
      <c r="J69" s="1"/>
      <c r="K69" s="98"/>
      <c r="L69" s="109" t="s">
        <v>413</v>
      </c>
      <c r="M69" s="98" t="s">
        <v>15</v>
      </c>
      <c r="N69" s="98" t="s">
        <v>416</v>
      </c>
      <c r="O69" s="98" t="s">
        <v>417</v>
      </c>
    </row>
    <row r="70" spans="2:15" ht="15.75" customHeight="1" thickBot="1">
      <c r="B70" s="131" t="str">
        <f>IF('1. Nominal Cost'!B60=0,"",'1. Nominal Cost'!B60)</f>
        <v/>
      </c>
      <c r="C70" s="146" t="str">
        <f>IF('1. Nominal Cost'!C60=0,"",'1. Nominal Cost'!C60)</f>
        <v/>
      </c>
      <c r="D70" s="165" t="str">
        <f>IF('1. Nominal Cost'!D60=0,"",'1. Nominal Cost'!D60)</f>
        <v/>
      </c>
      <c r="E70" s="148" t="str">
        <f>IF('1. Nominal Cost'!E60=0,"",'1. Nominal Cost'!E60)</f>
        <v/>
      </c>
      <c r="F70" s="149" t="str">
        <f>IF('1. Nominal Cost'!F60=0,"",'1. Nominal Cost'!F60)</f>
        <v/>
      </c>
      <c r="G70" s="308" t="str">
        <f t="shared" ref="G70:G98" si="7">IFERROR(F70*D70,"")</f>
        <v/>
      </c>
      <c r="H70" s="1"/>
      <c r="I70" s="1"/>
      <c r="J70" s="1"/>
      <c r="K70" s="98" t="s">
        <v>415</v>
      </c>
      <c r="L70" s="266">
        <f>B18</f>
        <v>0</v>
      </c>
      <c r="M70" s="99"/>
      <c r="N70" s="98"/>
      <c r="O70" s="98"/>
    </row>
    <row r="71" spans="2:15" ht="15.75" customHeight="1">
      <c r="B71" s="131" t="str">
        <f>IF('1. Nominal Cost'!B61=0,"",'1. Nominal Cost'!B61)</f>
        <v/>
      </c>
      <c r="C71" s="146" t="str">
        <f>IF('1. Nominal Cost'!C61=0,"",'1. Nominal Cost'!C61)</f>
        <v/>
      </c>
      <c r="D71" s="165" t="str">
        <f>IF('1. Nominal Cost'!D61=0,"",'1. Nominal Cost'!D61)</f>
        <v/>
      </c>
      <c r="E71" s="148" t="str">
        <f>IF('1. Nominal Cost'!E61=0,"",'1. Nominal Cost'!E61)</f>
        <v/>
      </c>
      <c r="F71" s="149" t="str">
        <f>IF('1. Nominal Cost'!F61=0,"",'1. Nominal Cost'!F61)</f>
        <v/>
      </c>
      <c r="G71" s="308" t="str">
        <f t="shared" ref="G71:G81" si="8">IFERROR(F71*D71,"")</f>
        <v/>
      </c>
      <c r="H71" s="1"/>
      <c r="I71" s="1"/>
      <c r="J71" s="1"/>
      <c r="K71" s="100"/>
      <c r="L71" s="269" t="s">
        <v>431</v>
      </c>
      <c r="M71" s="270" t="str">
        <f>C30</f>
        <v/>
      </c>
      <c r="N71" s="101"/>
      <c r="O71" s="98"/>
    </row>
    <row r="72" spans="2:15" ht="15.75" customHeight="1">
      <c r="B72" s="131" t="str">
        <f>IF('1. Nominal Cost'!B62=0,"",'1. Nominal Cost'!B62)</f>
        <v/>
      </c>
      <c r="C72" s="146" t="str">
        <f>IF('1. Nominal Cost'!C62=0,"",'1. Nominal Cost'!C62)</f>
        <v/>
      </c>
      <c r="D72" s="165" t="str">
        <f>IF('1. Nominal Cost'!D62=0,"",'1. Nominal Cost'!D62)</f>
        <v/>
      </c>
      <c r="E72" s="148" t="str">
        <f>IF('1. Nominal Cost'!E62=0,"",'1. Nominal Cost'!E62)</f>
        <v/>
      </c>
      <c r="F72" s="149" t="str">
        <f>IF('1. Nominal Cost'!F62=0,"",'1. Nominal Cost'!F62)</f>
        <v/>
      </c>
      <c r="G72" s="308" t="str">
        <f t="shared" si="8"/>
        <v/>
      </c>
      <c r="H72" s="1"/>
      <c r="I72" s="1"/>
      <c r="J72" s="1"/>
      <c r="K72" s="100" t="s">
        <v>408</v>
      </c>
      <c r="L72" s="257">
        <f>0.8*L74</f>
        <v>0</v>
      </c>
      <c r="M72" s="271"/>
      <c r="N72" s="102" t="e">
        <f t="shared" ref="N72:O76" si="9">L72/L$74-1</f>
        <v>#DIV/0!</v>
      </c>
      <c r="O72" s="103" t="e">
        <f t="shared" si="9"/>
        <v>#DIV/0!</v>
      </c>
    </row>
    <row r="73" spans="2:15" ht="15.75" customHeight="1">
      <c r="B73" s="131" t="str">
        <f>IF('1. Nominal Cost'!B63=0,"",'1. Nominal Cost'!B63)</f>
        <v/>
      </c>
      <c r="C73" s="146" t="str">
        <f>IF('1. Nominal Cost'!C63=0,"",'1. Nominal Cost'!C63)</f>
        <v/>
      </c>
      <c r="D73" s="165" t="str">
        <f>IF('1. Nominal Cost'!D63=0,"",'1. Nominal Cost'!D63)</f>
        <v/>
      </c>
      <c r="E73" s="148" t="str">
        <f>IF('1. Nominal Cost'!E63=0,"",'1. Nominal Cost'!E63)</f>
        <v/>
      </c>
      <c r="F73" s="149" t="str">
        <f>IF('1. Nominal Cost'!F63=0,"",'1. Nominal Cost'!F63)</f>
        <v/>
      </c>
      <c r="G73" s="308" t="str">
        <f t="shared" si="8"/>
        <v/>
      </c>
      <c r="H73" s="1"/>
      <c r="I73" s="1"/>
      <c r="J73" s="1"/>
      <c r="K73" s="100" t="s">
        <v>407</v>
      </c>
      <c r="L73" s="257">
        <f>0.9*L74</f>
        <v>0</v>
      </c>
      <c r="M73" s="271"/>
      <c r="N73" s="102" t="e">
        <f t="shared" si="9"/>
        <v>#DIV/0!</v>
      </c>
      <c r="O73" s="103" t="e">
        <f t="shared" si="9"/>
        <v>#DIV/0!</v>
      </c>
    </row>
    <row r="74" spans="2:15" ht="15.75" customHeight="1">
      <c r="B74" s="131" t="str">
        <f>IF('1. Nominal Cost'!B64=0,"",'1. Nominal Cost'!B64)</f>
        <v/>
      </c>
      <c r="C74" s="146" t="str">
        <f>IF('1. Nominal Cost'!C64=0,"",'1. Nominal Cost'!C64)</f>
        <v/>
      </c>
      <c r="D74" s="165" t="str">
        <f>IF('1. Nominal Cost'!D64=0,"",'1. Nominal Cost'!D64)</f>
        <v/>
      </c>
      <c r="E74" s="148" t="str">
        <f>IF('1. Nominal Cost'!E64=0,"",'1. Nominal Cost'!E64)</f>
        <v/>
      </c>
      <c r="F74" s="149" t="str">
        <f>IF('1. Nominal Cost'!F64=0,"",'1. Nominal Cost'!F64)</f>
        <v/>
      </c>
      <c r="G74" s="308" t="str">
        <f t="shared" si="8"/>
        <v/>
      </c>
      <c r="H74" s="1"/>
      <c r="I74" s="1"/>
      <c r="J74" s="1"/>
      <c r="K74" s="100" t="s">
        <v>414</v>
      </c>
      <c r="L74" s="257">
        <f>C18</f>
        <v>0</v>
      </c>
      <c r="M74" s="271"/>
      <c r="N74" s="102" t="e">
        <f t="shared" si="9"/>
        <v>#DIV/0!</v>
      </c>
      <c r="O74" s="103" t="e">
        <f t="shared" si="9"/>
        <v>#DIV/0!</v>
      </c>
    </row>
    <row r="75" spans="2:15" ht="15.75" customHeight="1">
      <c r="B75" s="131" t="str">
        <f>IF('1. Nominal Cost'!B65=0,"",'1. Nominal Cost'!B65)</f>
        <v/>
      </c>
      <c r="C75" s="146" t="str">
        <f>IF('1. Nominal Cost'!C65=0,"",'1. Nominal Cost'!C65)</f>
        <v/>
      </c>
      <c r="D75" s="165" t="str">
        <f>IF('1. Nominal Cost'!D65=0,"",'1. Nominal Cost'!D65)</f>
        <v/>
      </c>
      <c r="E75" s="148" t="str">
        <f>IF('1. Nominal Cost'!E65=0,"",'1. Nominal Cost'!E65)</f>
        <v/>
      </c>
      <c r="F75" s="149" t="str">
        <f>IF('1. Nominal Cost'!F65=0,"",'1. Nominal Cost'!F65)</f>
        <v/>
      </c>
      <c r="G75" s="308" t="str">
        <f t="shared" si="8"/>
        <v/>
      </c>
      <c r="H75" s="1"/>
      <c r="I75" s="1"/>
      <c r="J75" s="1"/>
      <c r="K75" s="100" t="s">
        <v>406</v>
      </c>
      <c r="L75" s="257">
        <f>1.1*L74</f>
        <v>0</v>
      </c>
      <c r="M75" s="271"/>
      <c r="N75" s="102" t="e">
        <f t="shared" si="9"/>
        <v>#DIV/0!</v>
      </c>
      <c r="O75" s="103" t="e">
        <f t="shared" si="9"/>
        <v>#DIV/0!</v>
      </c>
    </row>
    <row r="76" spans="2:15" ht="15.75" customHeight="1" thickBot="1">
      <c r="B76" s="131" t="str">
        <f>IF('1. Nominal Cost'!B66=0,"",'1. Nominal Cost'!B66)</f>
        <v/>
      </c>
      <c r="C76" s="146" t="str">
        <f>IF('1. Nominal Cost'!C66=0,"",'1. Nominal Cost'!C66)</f>
        <v/>
      </c>
      <c r="D76" s="165" t="str">
        <f>IF('1. Nominal Cost'!D66=0,"",'1. Nominal Cost'!D66)</f>
        <v/>
      </c>
      <c r="E76" s="148" t="str">
        <f>IF('1. Nominal Cost'!E66=0,"",'1. Nominal Cost'!E66)</f>
        <v/>
      </c>
      <c r="F76" s="149" t="str">
        <f>IF('1. Nominal Cost'!F66=0,"",'1. Nominal Cost'!F66)</f>
        <v/>
      </c>
      <c r="G76" s="308" t="str">
        <f t="shared" si="8"/>
        <v/>
      </c>
      <c r="H76" s="1"/>
      <c r="I76" s="1"/>
      <c r="J76" s="1"/>
      <c r="K76" s="100" t="s">
        <v>405</v>
      </c>
      <c r="L76" s="272">
        <f>1.2*L74</f>
        <v>0</v>
      </c>
      <c r="M76" s="273"/>
      <c r="N76" s="102" t="e">
        <f t="shared" si="9"/>
        <v>#DIV/0!</v>
      </c>
      <c r="O76" s="103" t="e">
        <f t="shared" si="9"/>
        <v>#DIV/0!</v>
      </c>
    </row>
    <row r="77" spans="2:15" ht="15.75" customHeight="1">
      <c r="B77" s="131" t="str">
        <f>IF('1. Nominal Cost'!B67=0,"",'1. Nominal Cost'!B67)</f>
        <v/>
      </c>
      <c r="C77" s="146" t="str">
        <f>IF('1. Nominal Cost'!C67=0,"",'1. Nominal Cost'!C67)</f>
        <v/>
      </c>
      <c r="D77" s="165" t="str">
        <f>IF('1. Nominal Cost'!D67=0,"",'1. Nominal Cost'!D67)</f>
        <v/>
      </c>
      <c r="E77" s="148" t="str">
        <f>IF('1. Nominal Cost'!E67=0,"",'1. Nominal Cost'!E67)</f>
        <v/>
      </c>
      <c r="F77" s="149" t="str">
        <f>IF('1. Nominal Cost'!F67=0,"",'1. Nominal Cost'!F67)</f>
        <v/>
      </c>
      <c r="G77" s="308" t="str">
        <f t="shared" si="8"/>
        <v/>
      </c>
      <c r="H77" s="1"/>
      <c r="I77" s="1"/>
      <c r="J77" s="1"/>
    </row>
    <row r="78" spans="2:15" ht="15.75" customHeight="1">
      <c r="B78" s="131" t="str">
        <f>IF('1. Nominal Cost'!B68=0,"",'1. Nominal Cost'!B68)</f>
        <v/>
      </c>
      <c r="C78" s="146" t="str">
        <f>IF('1. Nominal Cost'!C68=0,"",'1. Nominal Cost'!C68)</f>
        <v/>
      </c>
      <c r="D78" s="165" t="str">
        <f>IF('1. Nominal Cost'!D68=0,"",'1. Nominal Cost'!D68)</f>
        <v/>
      </c>
      <c r="E78" s="148" t="str">
        <f>IF('1. Nominal Cost'!E68=0,"",'1. Nominal Cost'!E68)</f>
        <v/>
      </c>
      <c r="F78" s="149" t="str">
        <f>IF('1. Nominal Cost'!F68=0,"",'1. Nominal Cost'!F68)</f>
        <v/>
      </c>
      <c r="G78" s="308" t="str">
        <f t="shared" si="8"/>
        <v/>
      </c>
      <c r="H78" s="1"/>
      <c r="I78" s="1"/>
      <c r="J78" s="1"/>
    </row>
    <row r="79" spans="2:15" ht="14">
      <c r="B79" s="131" t="str">
        <f>IF('1. Nominal Cost'!B69=0,"",'1. Nominal Cost'!B69)</f>
        <v/>
      </c>
      <c r="C79" s="146" t="str">
        <f>IF('1. Nominal Cost'!C69=0,"",'1. Nominal Cost'!C69)</f>
        <v/>
      </c>
      <c r="D79" s="165" t="str">
        <f>IF('1. Nominal Cost'!D69=0,"",'1. Nominal Cost'!D69)</f>
        <v/>
      </c>
      <c r="E79" s="148" t="str">
        <f>IF('1. Nominal Cost'!E69=0,"",'1. Nominal Cost'!E69)</f>
        <v/>
      </c>
      <c r="F79" s="149" t="str">
        <f>IF('1. Nominal Cost'!F69=0,"",'1. Nominal Cost'!F69)</f>
        <v/>
      </c>
      <c r="G79" s="308" t="str">
        <f t="shared" si="8"/>
        <v/>
      </c>
      <c r="H79" s="1"/>
      <c r="I79" s="1"/>
      <c r="J79" s="1"/>
    </row>
    <row r="80" spans="2:15" ht="15.75" customHeight="1">
      <c r="B80" s="131" t="str">
        <f>IF('1. Nominal Cost'!B70=0,"",'1. Nominal Cost'!B70)</f>
        <v/>
      </c>
      <c r="C80" s="146" t="str">
        <f>IF('1. Nominal Cost'!C70=0,"",'1. Nominal Cost'!C70)</f>
        <v/>
      </c>
      <c r="D80" s="165" t="str">
        <f>IF('1. Nominal Cost'!D70=0,"",'1. Nominal Cost'!D70)</f>
        <v/>
      </c>
      <c r="E80" s="148" t="str">
        <f>IF('1. Nominal Cost'!E70=0,"",'1. Nominal Cost'!E70)</f>
        <v/>
      </c>
      <c r="F80" s="149" t="str">
        <f>IF('1. Nominal Cost'!F70=0,"",'1. Nominal Cost'!F70)</f>
        <v/>
      </c>
      <c r="G80" s="308" t="str">
        <f t="shared" si="8"/>
        <v/>
      </c>
      <c r="H80" s="1"/>
      <c r="I80" s="1"/>
      <c r="J80" s="1"/>
    </row>
    <row r="81" spans="1:10" ht="14">
      <c r="B81" s="131" t="str">
        <f>IF('1. Nominal Cost'!B71=0,"",'1. Nominal Cost'!B71)</f>
        <v/>
      </c>
      <c r="C81" s="146" t="str">
        <f>IF('1. Nominal Cost'!C71=0,"",'1. Nominal Cost'!C71)</f>
        <v/>
      </c>
      <c r="D81" s="165" t="str">
        <f>IF('1. Nominal Cost'!D71=0,"",'1. Nominal Cost'!D71)</f>
        <v/>
      </c>
      <c r="E81" s="148" t="str">
        <f>IF('1. Nominal Cost'!E71=0,"",'1. Nominal Cost'!E71)</f>
        <v/>
      </c>
      <c r="F81" s="149" t="str">
        <f>IF('1. Nominal Cost'!F71=0,"",'1. Nominal Cost'!F71)</f>
        <v/>
      </c>
      <c r="G81" s="308" t="str">
        <f t="shared" si="8"/>
        <v/>
      </c>
      <c r="H81" s="1"/>
      <c r="I81" s="1"/>
      <c r="J81" s="1"/>
    </row>
    <row r="82" spans="1:10" s="62" customFormat="1" ht="14">
      <c r="A82" s="1"/>
      <c r="B82" s="131" t="str">
        <f>IF('1. Nominal Cost'!B72=0,"",'1. Nominal Cost'!B72)</f>
        <v/>
      </c>
      <c r="C82" s="146" t="str">
        <f>IF('1. Nominal Cost'!C72=0,"",'1. Nominal Cost'!C72)</f>
        <v/>
      </c>
      <c r="D82" s="165" t="str">
        <f>IF('1. Nominal Cost'!D72=0,"",'1. Nominal Cost'!D72)</f>
        <v/>
      </c>
      <c r="E82" s="148" t="str">
        <f>IF('1. Nominal Cost'!E72=0,"",'1. Nominal Cost'!E72)</f>
        <v/>
      </c>
      <c r="F82" s="149" t="str">
        <f>IF('1. Nominal Cost'!F72=0,"",'1. Nominal Cost'!F72)</f>
        <v/>
      </c>
      <c r="G82" s="308" t="str">
        <f t="shared" si="7"/>
        <v/>
      </c>
      <c r="H82" s="1"/>
      <c r="I82" s="1"/>
      <c r="J82" s="1"/>
    </row>
    <row r="83" spans="1:10" ht="15.75" customHeight="1" thickBot="1">
      <c r="B83" s="132" t="str">
        <f>IF('1. Nominal Cost'!B73=0,"",'1. Nominal Cost'!B73)</f>
        <v/>
      </c>
      <c r="C83" s="150" t="str">
        <f>IF('1. Nominal Cost'!C73=0,"",'1. Nominal Cost'!C73)</f>
        <v/>
      </c>
      <c r="D83" s="166" t="str">
        <f>IF('1. Nominal Cost'!D73=0,"",'1. Nominal Cost'!D73)</f>
        <v/>
      </c>
      <c r="E83" s="152" t="str">
        <f>IF('1. Nominal Cost'!E73=0,"",'1. Nominal Cost'!E73)</f>
        <v/>
      </c>
      <c r="F83" s="153" t="str">
        <f>IF('1. Nominal Cost'!F73=0,"",'1. Nominal Cost'!F73)</f>
        <v/>
      </c>
      <c r="G83" s="309" t="str">
        <f t="shared" si="7"/>
        <v/>
      </c>
      <c r="H83" s="1"/>
      <c r="I83" s="1"/>
      <c r="J83" s="1"/>
    </row>
    <row r="84" spans="1:10" ht="15.75" customHeight="1">
      <c r="B84" s="130" t="str">
        <f>IF('1. Nominal Cost'!B74=0,"",'1. Nominal Cost'!B74)</f>
        <v/>
      </c>
      <c r="C84" s="142" t="str">
        <f>IF('1. Nominal Cost'!C74=0,"",'1. Nominal Cost'!C74)</f>
        <v/>
      </c>
      <c r="D84" s="167" t="str">
        <f>IF('1. Nominal Cost'!D74=0,"",'1. Nominal Cost'!D74)</f>
        <v/>
      </c>
      <c r="E84" s="144" t="str">
        <f>IF('1. Nominal Cost'!E74=0,"",'1. Nominal Cost'!E74)</f>
        <v/>
      </c>
      <c r="F84" s="145" t="str">
        <f>IF('1. Nominal Cost'!F74=0,"",'1. Nominal Cost'!F74)</f>
        <v/>
      </c>
      <c r="G84" s="307" t="str">
        <f t="shared" si="7"/>
        <v/>
      </c>
      <c r="H84" s="1"/>
      <c r="I84" s="1"/>
      <c r="J84" s="1"/>
    </row>
    <row r="85" spans="1:10" ht="15.75" customHeight="1">
      <c r="B85" s="131" t="str">
        <f>IF('1. Nominal Cost'!B75=0,"",'1. Nominal Cost'!B75)</f>
        <v/>
      </c>
      <c r="C85" s="146" t="str">
        <f>IF('1. Nominal Cost'!C75=0,"",'1. Nominal Cost'!C75)</f>
        <v/>
      </c>
      <c r="D85" s="168" t="str">
        <f>IF('1. Nominal Cost'!D75=0,"",'1. Nominal Cost'!D75)</f>
        <v/>
      </c>
      <c r="E85" s="148" t="str">
        <f>IF('1. Nominal Cost'!E75=0,"",'1. Nominal Cost'!E75)</f>
        <v/>
      </c>
      <c r="F85" s="149" t="str">
        <f>IF('1. Nominal Cost'!F75=0,"",'1. Nominal Cost'!F75)</f>
        <v/>
      </c>
      <c r="G85" s="308" t="str">
        <f t="shared" si="7"/>
        <v/>
      </c>
      <c r="H85" s="1"/>
      <c r="I85" s="1"/>
      <c r="J85" s="1"/>
    </row>
    <row r="86" spans="1:10" ht="15.75" customHeight="1">
      <c r="B86" s="131" t="str">
        <f>IF('1. Nominal Cost'!B76=0,"",'1. Nominal Cost'!B76)</f>
        <v/>
      </c>
      <c r="C86" s="146" t="str">
        <f>IF('1. Nominal Cost'!C76=0,"",'1. Nominal Cost'!C76)</f>
        <v/>
      </c>
      <c r="D86" s="168" t="str">
        <f>IF('1. Nominal Cost'!D76=0,"",'1. Nominal Cost'!D76)</f>
        <v/>
      </c>
      <c r="E86" s="148" t="str">
        <f>IF('1. Nominal Cost'!E76=0,"",'1. Nominal Cost'!E76)</f>
        <v/>
      </c>
      <c r="F86" s="149" t="str">
        <f>IF('1. Nominal Cost'!F76=0,"",'1. Nominal Cost'!F76)</f>
        <v/>
      </c>
      <c r="G86" s="308" t="str">
        <f t="shared" ref="G86:G96" si="10">IFERROR(F86*D86,"")</f>
        <v/>
      </c>
      <c r="H86" s="1"/>
      <c r="I86" s="1"/>
      <c r="J86" s="1"/>
    </row>
    <row r="87" spans="1:10" ht="15.75" customHeight="1">
      <c r="B87" s="131" t="str">
        <f>IF('1. Nominal Cost'!B77=0,"",'1. Nominal Cost'!B77)</f>
        <v/>
      </c>
      <c r="C87" s="146" t="str">
        <f>IF('1. Nominal Cost'!C77=0,"",'1. Nominal Cost'!C77)</f>
        <v/>
      </c>
      <c r="D87" s="168" t="str">
        <f>IF('1. Nominal Cost'!D77=0,"",'1. Nominal Cost'!D77)</f>
        <v/>
      </c>
      <c r="E87" s="148" t="str">
        <f>IF('1. Nominal Cost'!E77=0,"",'1. Nominal Cost'!E77)</f>
        <v/>
      </c>
      <c r="F87" s="149" t="str">
        <f>IF('1. Nominal Cost'!F77=0,"",'1. Nominal Cost'!F77)</f>
        <v/>
      </c>
      <c r="G87" s="308" t="str">
        <f t="shared" si="10"/>
        <v/>
      </c>
      <c r="H87" s="1"/>
      <c r="I87" s="1"/>
      <c r="J87" s="1"/>
    </row>
    <row r="88" spans="1:10" ht="15.75" customHeight="1">
      <c r="B88" s="131" t="str">
        <f>IF('1. Nominal Cost'!B78=0,"",'1. Nominal Cost'!B78)</f>
        <v/>
      </c>
      <c r="C88" s="146" t="str">
        <f>IF('1. Nominal Cost'!C78=0,"",'1. Nominal Cost'!C78)</f>
        <v/>
      </c>
      <c r="D88" s="168" t="str">
        <f>IF('1. Nominal Cost'!D78=0,"",'1. Nominal Cost'!D78)</f>
        <v/>
      </c>
      <c r="E88" s="148" t="str">
        <f>IF('1. Nominal Cost'!E78=0,"",'1. Nominal Cost'!E78)</f>
        <v/>
      </c>
      <c r="F88" s="149" t="str">
        <f>IF('1. Nominal Cost'!F78=0,"",'1. Nominal Cost'!F78)</f>
        <v/>
      </c>
      <c r="G88" s="308" t="str">
        <f t="shared" si="10"/>
        <v/>
      </c>
      <c r="H88" s="1"/>
      <c r="I88" s="1"/>
      <c r="J88" s="1"/>
    </row>
    <row r="89" spans="1:10" ht="15.75" customHeight="1">
      <c r="B89" s="131" t="str">
        <f>IF('1. Nominal Cost'!B79=0,"",'1. Nominal Cost'!B79)</f>
        <v/>
      </c>
      <c r="C89" s="146" t="str">
        <f>IF('1. Nominal Cost'!C79=0,"",'1. Nominal Cost'!C79)</f>
        <v/>
      </c>
      <c r="D89" s="168" t="str">
        <f>IF('1. Nominal Cost'!D79=0,"",'1. Nominal Cost'!D79)</f>
        <v/>
      </c>
      <c r="E89" s="148" t="str">
        <f>IF('1. Nominal Cost'!E79=0,"",'1. Nominal Cost'!E79)</f>
        <v/>
      </c>
      <c r="F89" s="149" t="str">
        <f>IF('1. Nominal Cost'!F79=0,"",'1. Nominal Cost'!F79)</f>
        <v/>
      </c>
      <c r="G89" s="308" t="str">
        <f t="shared" si="10"/>
        <v/>
      </c>
      <c r="H89" s="1"/>
      <c r="I89" s="1"/>
      <c r="J89" s="1"/>
    </row>
    <row r="90" spans="1:10" ht="15.75" customHeight="1">
      <c r="B90" s="131" t="str">
        <f>IF('1. Nominal Cost'!B80=0,"",'1. Nominal Cost'!B80)</f>
        <v/>
      </c>
      <c r="C90" s="146" t="str">
        <f>IF('1. Nominal Cost'!C80=0,"",'1. Nominal Cost'!C80)</f>
        <v/>
      </c>
      <c r="D90" s="168" t="str">
        <f>IF('1. Nominal Cost'!D80=0,"",'1. Nominal Cost'!D80)</f>
        <v/>
      </c>
      <c r="E90" s="148" t="str">
        <f>IF('1. Nominal Cost'!E80=0,"",'1. Nominal Cost'!E80)</f>
        <v/>
      </c>
      <c r="F90" s="149" t="str">
        <f>IF('1. Nominal Cost'!F80=0,"",'1. Nominal Cost'!F80)</f>
        <v/>
      </c>
      <c r="G90" s="308" t="str">
        <f t="shared" si="10"/>
        <v/>
      </c>
      <c r="H90" s="1"/>
      <c r="I90" s="1"/>
      <c r="J90" s="1"/>
    </row>
    <row r="91" spans="1:10" ht="15.75" customHeight="1">
      <c r="B91" s="131" t="str">
        <f>IF('1. Nominal Cost'!B81=0,"",'1. Nominal Cost'!B81)</f>
        <v/>
      </c>
      <c r="C91" s="146" t="str">
        <f>IF('1. Nominal Cost'!C81=0,"",'1. Nominal Cost'!C81)</f>
        <v/>
      </c>
      <c r="D91" s="168" t="str">
        <f>IF('1. Nominal Cost'!D81=0,"",'1. Nominal Cost'!D81)</f>
        <v/>
      </c>
      <c r="E91" s="148" t="str">
        <f>IF('1. Nominal Cost'!E81=0,"",'1. Nominal Cost'!E81)</f>
        <v/>
      </c>
      <c r="F91" s="149" t="str">
        <f>IF('1. Nominal Cost'!F81=0,"",'1. Nominal Cost'!F81)</f>
        <v/>
      </c>
      <c r="G91" s="308" t="str">
        <f t="shared" si="10"/>
        <v/>
      </c>
      <c r="H91" s="1"/>
      <c r="I91" s="1"/>
      <c r="J91" s="1"/>
    </row>
    <row r="92" spans="1:10" ht="15.75" customHeight="1">
      <c r="B92" s="131" t="str">
        <f>IF('1. Nominal Cost'!B82=0,"",'1. Nominal Cost'!B82)</f>
        <v/>
      </c>
      <c r="C92" s="146" t="str">
        <f>IF('1. Nominal Cost'!C82=0,"",'1. Nominal Cost'!C82)</f>
        <v/>
      </c>
      <c r="D92" s="168" t="str">
        <f>IF('1. Nominal Cost'!D82=0,"",'1. Nominal Cost'!D82)</f>
        <v/>
      </c>
      <c r="E92" s="148" t="str">
        <f>IF('1. Nominal Cost'!E82=0,"",'1. Nominal Cost'!E82)</f>
        <v/>
      </c>
      <c r="F92" s="149" t="str">
        <f>IF('1. Nominal Cost'!F82=0,"",'1. Nominal Cost'!F82)</f>
        <v/>
      </c>
      <c r="G92" s="308" t="str">
        <f t="shared" si="10"/>
        <v/>
      </c>
      <c r="H92" s="1"/>
      <c r="I92" s="1"/>
      <c r="J92" s="1"/>
    </row>
    <row r="93" spans="1:10" ht="15.75" customHeight="1">
      <c r="B93" s="131" t="str">
        <f>IF('1. Nominal Cost'!B83=0,"",'1. Nominal Cost'!B83)</f>
        <v/>
      </c>
      <c r="C93" s="146" t="str">
        <f>IF('1. Nominal Cost'!C83=0,"",'1. Nominal Cost'!C83)</f>
        <v/>
      </c>
      <c r="D93" s="168" t="str">
        <f>IF('1. Nominal Cost'!D83=0,"",'1. Nominal Cost'!D83)</f>
        <v/>
      </c>
      <c r="E93" s="148" t="str">
        <f>IF('1. Nominal Cost'!E83=0,"",'1. Nominal Cost'!E83)</f>
        <v/>
      </c>
      <c r="F93" s="149" t="str">
        <f>IF('1. Nominal Cost'!F83=0,"",'1. Nominal Cost'!F83)</f>
        <v/>
      </c>
      <c r="G93" s="308" t="str">
        <f t="shared" si="10"/>
        <v/>
      </c>
      <c r="H93" s="1"/>
      <c r="I93" s="1"/>
      <c r="J93" s="1"/>
    </row>
    <row r="94" spans="1:10" ht="15.75" customHeight="1">
      <c r="B94" s="131" t="str">
        <f>IF('1. Nominal Cost'!B84=0,"",'1. Nominal Cost'!B84)</f>
        <v/>
      </c>
      <c r="C94" s="146" t="str">
        <f>IF('1. Nominal Cost'!C84=0,"",'1. Nominal Cost'!C84)</f>
        <v/>
      </c>
      <c r="D94" s="168" t="str">
        <f>IF('1. Nominal Cost'!D84=0,"",'1. Nominal Cost'!D84)</f>
        <v/>
      </c>
      <c r="E94" s="148" t="str">
        <f>IF('1. Nominal Cost'!E84=0,"",'1. Nominal Cost'!E84)</f>
        <v/>
      </c>
      <c r="F94" s="149" t="str">
        <f>IF('1. Nominal Cost'!F84=0,"",'1. Nominal Cost'!F84)</f>
        <v/>
      </c>
      <c r="G94" s="308" t="str">
        <f t="shared" si="10"/>
        <v/>
      </c>
      <c r="H94" s="1"/>
      <c r="I94" s="1"/>
      <c r="J94" s="1"/>
    </row>
    <row r="95" spans="1:10" ht="15.75" customHeight="1">
      <c r="B95" s="131" t="str">
        <f>IF('1. Nominal Cost'!B85=0,"",'1. Nominal Cost'!B85)</f>
        <v/>
      </c>
      <c r="C95" s="146" t="str">
        <f>IF('1. Nominal Cost'!C85=0,"",'1. Nominal Cost'!C85)</f>
        <v/>
      </c>
      <c r="D95" s="168" t="str">
        <f>IF('1. Nominal Cost'!D85=0,"",'1. Nominal Cost'!D85)</f>
        <v/>
      </c>
      <c r="E95" s="148" t="str">
        <f>IF('1. Nominal Cost'!E85=0,"",'1. Nominal Cost'!E85)</f>
        <v/>
      </c>
      <c r="F95" s="149" t="str">
        <f>IF('1. Nominal Cost'!F85=0,"",'1. Nominal Cost'!F85)</f>
        <v/>
      </c>
      <c r="G95" s="308" t="str">
        <f t="shared" si="10"/>
        <v/>
      </c>
      <c r="H95" s="1"/>
      <c r="I95" s="1"/>
      <c r="J95" s="1"/>
    </row>
    <row r="96" spans="1:10" ht="15.75" customHeight="1">
      <c r="B96" s="131" t="str">
        <f>IF('1. Nominal Cost'!B86=0,"",'1. Nominal Cost'!B86)</f>
        <v/>
      </c>
      <c r="C96" s="146" t="str">
        <f>IF('1. Nominal Cost'!C86=0,"",'1. Nominal Cost'!C86)</f>
        <v/>
      </c>
      <c r="D96" s="168" t="str">
        <f>IF('1. Nominal Cost'!D86=0,"",'1. Nominal Cost'!D86)</f>
        <v/>
      </c>
      <c r="E96" s="148" t="str">
        <f>IF('1. Nominal Cost'!E86=0,"",'1. Nominal Cost'!E86)</f>
        <v/>
      </c>
      <c r="F96" s="149" t="str">
        <f>IF('1. Nominal Cost'!F86=0,"",'1. Nominal Cost'!F86)</f>
        <v/>
      </c>
      <c r="G96" s="308" t="str">
        <f t="shared" si="10"/>
        <v/>
      </c>
      <c r="H96" s="1"/>
      <c r="I96" s="1"/>
      <c r="J96" s="1"/>
    </row>
    <row r="97" spans="1:12" ht="15.75" customHeight="1">
      <c r="B97" s="131" t="str">
        <f>IF('1. Nominal Cost'!B87=0,"",'1. Nominal Cost'!B87)</f>
        <v/>
      </c>
      <c r="C97" s="146" t="str">
        <f>IF('1. Nominal Cost'!C87=0,"",'1. Nominal Cost'!C87)</f>
        <v/>
      </c>
      <c r="D97" s="168" t="str">
        <f>IF('1. Nominal Cost'!D87=0,"",'1. Nominal Cost'!D87)</f>
        <v/>
      </c>
      <c r="E97" s="148" t="str">
        <f>IF('1. Nominal Cost'!E87=0,"",'1. Nominal Cost'!E87)</f>
        <v/>
      </c>
      <c r="F97" s="149" t="str">
        <f>IF('1. Nominal Cost'!F87=0,"",'1. Nominal Cost'!F87)</f>
        <v/>
      </c>
      <c r="G97" s="312" t="str">
        <f t="shared" si="7"/>
        <v/>
      </c>
      <c r="H97" s="1"/>
      <c r="I97" s="1"/>
      <c r="J97" s="1"/>
    </row>
    <row r="98" spans="1:12" ht="15.75" customHeight="1" thickBot="1">
      <c r="B98" s="132" t="str">
        <f>IF('1. Nominal Cost'!B88=0,"",'1. Nominal Cost'!B88)</f>
        <v/>
      </c>
      <c r="C98" s="150" t="str">
        <f>IF('1. Nominal Cost'!C88=0,"",'1. Nominal Cost'!C88)</f>
        <v/>
      </c>
      <c r="D98" s="169" t="str">
        <f>IF('1. Nominal Cost'!D88=0,"",'1. Nominal Cost'!D88)</f>
        <v/>
      </c>
      <c r="E98" s="152" t="str">
        <f>IF('1. Nominal Cost'!E88=0,"",'1. Nominal Cost'!E88)</f>
        <v/>
      </c>
      <c r="F98" s="153" t="str">
        <f>IF('1. Nominal Cost'!F88=0,"",'1. Nominal Cost'!F88)</f>
        <v/>
      </c>
      <c r="G98" s="313" t="str">
        <f t="shared" si="7"/>
        <v/>
      </c>
      <c r="H98" s="1"/>
      <c r="I98" s="1"/>
      <c r="J98" s="1"/>
    </row>
    <row r="99" spans="1:12" ht="15.75" customHeight="1" thickBot="1">
      <c r="B99" s="133" t="str">
        <f>IF('1. Nominal Cost'!B89=0,"",'1. Nominal Cost'!B89)</f>
        <v/>
      </c>
      <c r="C99" s="170" t="str">
        <f>IF('1. Nominal Cost'!C89=0,"",'1. Nominal Cost'!C89)</f>
        <v/>
      </c>
      <c r="D99" s="170" t="str">
        <f>IF('1. Nominal Cost'!D89=0,"",'1. Nominal Cost'!D89)</f>
        <v/>
      </c>
      <c r="E99" s="170" t="str">
        <f>IF('1. Nominal Cost'!E89=0,"",'1. Nominal Cost'!E89)</f>
        <v/>
      </c>
      <c r="F99" s="170" t="str">
        <f>IF('1. Nominal Cost'!F89=0,"",'1. Nominal Cost'!F89)</f>
        <v>Total Fixed Operational Costs ($/year)</v>
      </c>
      <c r="G99" s="310">
        <f>SUM(G68:G98)</f>
        <v>0</v>
      </c>
      <c r="H99" s="1"/>
      <c r="I99" s="1"/>
      <c r="J99" s="1"/>
    </row>
    <row r="100" spans="1:12" ht="15.75" customHeight="1">
      <c r="B100" s="110" t="str">
        <f>IF('1. Nominal Cost'!B90=0,"",'1. Nominal Cost'!B90)</f>
        <v/>
      </c>
      <c r="C100" s="158" t="str">
        <f>IF('1. Nominal Cost'!C90=0,"",'1. Nominal Cost'!C90)</f>
        <v/>
      </c>
      <c r="D100" s="158" t="str">
        <f>IF('1. Nominal Cost'!D90=0,"",'1. Nominal Cost'!D90)</f>
        <v/>
      </c>
      <c r="E100" s="158" t="str">
        <f>IF('1. Nominal Cost'!E90=0,"",'1. Nominal Cost'!E90)</f>
        <v/>
      </c>
      <c r="F100" s="158" t="str">
        <f>IF('1. Nominal Cost'!F90=0,"",'1. Nominal Cost'!F90)</f>
        <v/>
      </c>
      <c r="G100" s="158"/>
      <c r="H100" s="1"/>
      <c r="I100" s="1"/>
      <c r="J100" s="1"/>
    </row>
    <row r="101" spans="1:12" ht="24" thickBot="1">
      <c r="B101" s="119" t="str">
        <f>IF('1. Nominal Cost'!B91=0,"",'1. Nominal Cost'!B91)</f>
        <v>3. Variable Operational Costs</v>
      </c>
      <c r="C101" s="159" t="str">
        <f>IF('1. Nominal Cost'!C91=0,"",'1. Nominal Cost'!C91)</f>
        <v/>
      </c>
      <c r="D101" s="159" t="str">
        <f>IF('1. Nominal Cost'!D91=0,"",'1. Nominal Cost'!D91)</f>
        <v/>
      </c>
      <c r="E101" s="159" t="str">
        <f>IF('1. Nominal Cost'!E91=0,"",'1. Nominal Cost'!E91)</f>
        <v/>
      </c>
      <c r="F101" s="159" t="str">
        <f>IF('1. Nominal Cost'!F91=0,"",'1. Nominal Cost'!F91)</f>
        <v/>
      </c>
      <c r="G101" s="159"/>
      <c r="H101" s="1"/>
      <c r="I101" s="1"/>
      <c r="J101" s="1"/>
    </row>
    <row r="102" spans="1:12" ht="15.75" customHeight="1" thickBot="1">
      <c r="B102" s="128" t="str">
        <f>IF('1. Nominal Cost'!B92=0,"",'1. Nominal Cost'!B92)</f>
        <v>Cost Type</v>
      </c>
      <c r="C102" s="160" t="str">
        <f>IF('1. Nominal Cost'!C92=0,"",'1. Nominal Cost'!C92)</f>
        <v>Description</v>
      </c>
      <c r="D102" s="160" t="str">
        <f>IF('1. Nominal Cost'!D92=0,"",'1. Nominal Cost'!D92)</f>
        <v>Cost Rate 
($/unit)</v>
      </c>
      <c r="E102" s="160" t="str">
        <f>IF('1. Nominal Cost'!E92=0,"",'1. Nominal Cost'!E92)</f>
        <v>Unit</v>
      </c>
      <c r="F102" s="160" t="str">
        <f>IF('1. Nominal Cost'!F92=0,"",'1. Nominal Cost'!F92)</f>
        <v>Amount used  
(units per year)</v>
      </c>
      <c r="G102" s="161" t="s">
        <v>338</v>
      </c>
      <c r="H102" s="1"/>
      <c r="I102" s="1"/>
      <c r="J102" s="1"/>
    </row>
    <row r="103" spans="1:12" ht="15.75" customHeight="1">
      <c r="B103" s="332" t="str">
        <f>IF('1. Nominal Cost'!B93=0,"",'1. Nominal Cost'!B93)</f>
        <v/>
      </c>
      <c r="C103" s="333" t="str">
        <f>IF('1. Nominal Cost'!C93=0,"",'1. Nominal Cost'!C93)</f>
        <v/>
      </c>
      <c r="D103" s="334" t="str">
        <f>IF('1. Nominal Cost'!D93=0,"",'1. Nominal Cost'!D93)</f>
        <v/>
      </c>
      <c r="E103" s="335" t="str">
        <f>IF('1. Nominal Cost'!E93=0,"",'1. Nominal Cost'!E93)</f>
        <v/>
      </c>
      <c r="F103" s="336" t="str">
        <f>IF('1. Nominal Cost'!F93=0,"",'1. Nominal Cost'!F93)</f>
        <v/>
      </c>
      <c r="G103" s="337" t="str">
        <f>IFERROR(F103*D103,"")</f>
        <v/>
      </c>
      <c r="H103" s="1"/>
      <c r="I103" s="1"/>
      <c r="J103" s="1"/>
    </row>
    <row r="104" spans="1:12" ht="15.75" customHeight="1">
      <c r="B104" s="338" t="str">
        <f>IF('1. Nominal Cost'!B94=0,"",'1. Nominal Cost'!B94)</f>
        <v/>
      </c>
      <c r="C104" s="146" t="str">
        <f>IF('1. Nominal Cost'!C94=0,"",'1. Nominal Cost'!C94)</f>
        <v/>
      </c>
      <c r="D104" s="172" t="str">
        <f>IF('1. Nominal Cost'!D94=0,"",'1. Nominal Cost'!D94)</f>
        <v/>
      </c>
      <c r="E104" s="148" t="str">
        <f>IF('1. Nominal Cost'!E94=0,"",'1. Nominal Cost'!E94)</f>
        <v/>
      </c>
      <c r="F104" s="171" t="str">
        <f>IF('1. Nominal Cost'!F94=0,"",'1. Nominal Cost'!F94)</f>
        <v/>
      </c>
      <c r="G104" s="339" t="str">
        <f t="shared" ref="G104" si="11">IFERROR(F104*D104,"")</f>
        <v/>
      </c>
      <c r="H104" s="1"/>
      <c r="I104" s="1"/>
      <c r="J104" s="1"/>
    </row>
    <row r="105" spans="1:12" ht="15.75" customHeight="1">
      <c r="B105" s="338" t="str">
        <f>IF('1. Nominal Cost'!B95=0,"",'1. Nominal Cost'!B95)</f>
        <v/>
      </c>
      <c r="C105" s="146" t="str">
        <f>IF('1. Nominal Cost'!C95=0,"",'1. Nominal Cost'!C95)</f>
        <v/>
      </c>
      <c r="D105" s="172" t="str">
        <f>IF('1. Nominal Cost'!D95=0,"",'1. Nominal Cost'!D95)</f>
        <v/>
      </c>
      <c r="E105" s="148" t="str">
        <f>IF('1. Nominal Cost'!E95=0,"",'1. Nominal Cost'!E95)</f>
        <v/>
      </c>
      <c r="F105" s="171" t="str">
        <f>IF('1. Nominal Cost'!F95=0,"",'1. Nominal Cost'!F95)</f>
        <v/>
      </c>
      <c r="G105" s="339" t="str">
        <f t="shared" ref="G105:G133" si="12">IFERROR(F105*D105,"")</f>
        <v/>
      </c>
      <c r="H105" s="1"/>
      <c r="I105" s="1"/>
      <c r="J105" s="1"/>
    </row>
    <row r="106" spans="1:12" ht="15.75" customHeight="1">
      <c r="B106" s="338" t="str">
        <f>IF('1. Nominal Cost'!B96=0,"",'1. Nominal Cost'!B96)</f>
        <v/>
      </c>
      <c r="C106" s="146" t="str">
        <f>IF('1. Nominal Cost'!C96=0,"",'1. Nominal Cost'!C96)</f>
        <v/>
      </c>
      <c r="D106" s="172" t="str">
        <f>IF('1. Nominal Cost'!D96=0,"",'1. Nominal Cost'!D96)</f>
        <v/>
      </c>
      <c r="E106" s="148" t="str">
        <f>IF('1. Nominal Cost'!E96=0,"",'1. Nominal Cost'!E96)</f>
        <v/>
      </c>
      <c r="F106" s="171" t="str">
        <f>IF('1. Nominal Cost'!F96=0,"",'1. Nominal Cost'!F96)</f>
        <v/>
      </c>
      <c r="G106" s="339" t="str">
        <f t="shared" si="12"/>
        <v/>
      </c>
      <c r="H106" s="1"/>
      <c r="I106" s="1"/>
      <c r="J106" s="1"/>
    </row>
    <row r="107" spans="1:12" ht="15.75" customHeight="1">
      <c r="B107" s="338" t="str">
        <f>IF('1. Nominal Cost'!B97=0,"",'1. Nominal Cost'!B97)</f>
        <v/>
      </c>
      <c r="C107" s="146" t="str">
        <f>IF('1. Nominal Cost'!C97=0,"",'1. Nominal Cost'!C97)</f>
        <v/>
      </c>
      <c r="D107" s="172" t="str">
        <f>IF('1. Nominal Cost'!D97=0,"",'1. Nominal Cost'!D97)</f>
        <v/>
      </c>
      <c r="E107" s="148" t="str">
        <f>IF('1. Nominal Cost'!E97=0,"",'1. Nominal Cost'!E97)</f>
        <v/>
      </c>
      <c r="F107" s="171" t="str">
        <f>IF('1. Nominal Cost'!F97=0,"",'1. Nominal Cost'!F97)</f>
        <v/>
      </c>
      <c r="G107" s="339" t="str">
        <f t="shared" si="12"/>
        <v/>
      </c>
      <c r="H107" s="1"/>
      <c r="I107" s="1"/>
      <c r="J107" s="1"/>
    </row>
    <row r="108" spans="1:12" ht="15.75" customHeight="1">
      <c r="B108" s="338" t="str">
        <f>IF('1. Nominal Cost'!B98=0,"",'1. Nominal Cost'!B98)</f>
        <v/>
      </c>
      <c r="C108" s="146" t="str">
        <f>IF('1. Nominal Cost'!C98=0,"",'1. Nominal Cost'!C98)</f>
        <v/>
      </c>
      <c r="D108" s="172" t="str">
        <f>IF('1. Nominal Cost'!D98=0,"",'1. Nominal Cost'!D98)</f>
        <v/>
      </c>
      <c r="E108" s="148" t="str">
        <f>IF('1. Nominal Cost'!E98=0,"",'1. Nominal Cost'!E98)</f>
        <v/>
      </c>
      <c r="F108" s="171" t="str">
        <f>IF('1. Nominal Cost'!F98=0,"",'1. Nominal Cost'!F98)</f>
        <v/>
      </c>
      <c r="G108" s="339" t="str">
        <f t="shared" si="12"/>
        <v/>
      </c>
      <c r="H108" s="1"/>
      <c r="I108" s="1"/>
      <c r="J108" s="1"/>
    </row>
    <row r="109" spans="1:12" ht="14">
      <c r="B109" s="338" t="str">
        <f>IF('1. Nominal Cost'!B99=0,"",'1. Nominal Cost'!B99)</f>
        <v/>
      </c>
      <c r="C109" s="146" t="str">
        <f>IF('1. Nominal Cost'!C99=0,"",'1. Nominal Cost'!C99)</f>
        <v/>
      </c>
      <c r="D109" s="172" t="str">
        <f>IF('1. Nominal Cost'!D99=0,"",'1. Nominal Cost'!D99)</f>
        <v/>
      </c>
      <c r="E109" s="148" t="str">
        <f>IF('1. Nominal Cost'!E99=0,"",'1. Nominal Cost'!E99)</f>
        <v/>
      </c>
      <c r="F109" s="171" t="str">
        <f>IF('1. Nominal Cost'!F99=0,"",'1. Nominal Cost'!F99)</f>
        <v/>
      </c>
      <c r="G109" s="339" t="str">
        <f t="shared" si="12"/>
        <v/>
      </c>
      <c r="H109" s="1"/>
      <c r="I109" s="1"/>
      <c r="J109" s="1"/>
    </row>
    <row r="110" spans="1:12" ht="15.75" customHeight="1">
      <c r="B110" s="338" t="str">
        <f>IF('1. Nominal Cost'!B100=0,"",'1. Nominal Cost'!B100)</f>
        <v/>
      </c>
      <c r="C110" s="146" t="str">
        <f>IF('1. Nominal Cost'!C100=0,"",'1. Nominal Cost'!C100)</f>
        <v/>
      </c>
      <c r="D110" s="172" t="str">
        <f>IF('1. Nominal Cost'!D100=0,"",'1. Nominal Cost'!D100)</f>
        <v/>
      </c>
      <c r="E110" s="148" t="str">
        <f>IF('1. Nominal Cost'!E100=0,"",'1. Nominal Cost'!E100)</f>
        <v/>
      </c>
      <c r="F110" s="171" t="str">
        <f>IF('1. Nominal Cost'!F100=0,"",'1. Nominal Cost'!F100)</f>
        <v/>
      </c>
      <c r="G110" s="339" t="str">
        <f t="shared" si="12"/>
        <v/>
      </c>
      <c r="H110" s="1"/>
      <c r="I110" s="1"/>
      <c r="J110" s="1"/>
    </row>
    <row r="111" spans="1:12" ht="14">
      <c r="B111" s="338" t="str">
        <f>IF('1. Nominal Cost'!B101=0,"",'1. Nominal Cost'!B101)</f>
        <v/>
      </c>
      <c r="C111" s="146" t="str">
        <f>IF('1. Nominal Cost'!C101=0,"",'1. Nominal Cost'!C101)</f>
        <v/>
      </c>
      <c r="D111" s="172" t="str">
        <f>IF('1. Nominal Cost'!D101=0,"",'1. Nominal Cost'!D101)</f>
        <v/>
      </c>
      <c r="E111" s="148" t="str">
        <f>IF('1. Nominal Cost'!E101=0,"",'1. Nominal Cost'!E101)</f>
        <v/>
      </c>
      <c r="F111" s="171" t="str">
        <f>IF('1. Nominal Cost'!F101=0,"",'1. Nominal Cost'!F101)</f>
        <v/>
      </c>
      <c r="G111" s="339" t="str">
        <f t="shared" si="12"/>
        <v/>
      </c>
      <c r="H111" s="1"/>
      <c r="I111" s="1"/>
      <c r="J111" s="1"/>
    </row>
    <row r="112" spans="1:12" s="62" customFormat="1" ht="14">
      <c r="A112" s="1"/>
      <c r="B112" s="338" t="str">
        <f>IF('1. Nominal Cost'!B102=0,"",'1. Nominal Cost'!B102)</f>
        <v/>
      </c>
      <c r="C112" s="146" t="str">
        <f>IF('1. Nominal Cost'!C102=0,"",'1. Nominal Cost'!C102)</f>
        <v/>
      </c>
      <c r="D112" s="172" t="str">
        <f>IF('1. Nominal Cost'!D102=0,"",'1. Nominal Cost'!D102)</f>
        <v/>
      </c>
      <c r="E112" s="148" t="str">
        <f>IF('1. Nominal Cost'!E102=0,"",'1. Nominal Cost'!E102)</f>
        <v/>
      </c>
      <c r="F112" s="171" t="str">
        <f>IF('1. Nominal Cost'!F102=0,"",'1. Nominal Cost'!F102)</f>
        <v/>
      </c>
      <c r="G112" s="339" t="str">
        <f t="shared" si="12"/>
        <v/>
      </c>
      <c r="H112" s="1"/>
      <c r="I112" s="1"/>
      <c r="J112" s="1"/>
      <c r="K112" s="61"/>
      <c r="L112" s="61"/>
    </row>
    <row r="113" spans="2:10" ht="15.75" customHeight="1">
      <c r="B113" s="338" t="str">
        <f>IF('1. Nominal Cost'!B103=0,"",'1. Nominal Cost'!B103)</f>
        <v/>
      </c>
      <c r="C113" s="146" t="str">
        <f>IF('1. Nominal Cost'!C103=0,"",'1. Nominal Cost'!C103)</f>
        <v/>
      </c>
      <c r="D113" s="172" t="str">
        <f>IF('1. Nominal Cost'!D103=0,"",'1. Nominal Cost'!D103)</f>
        <v/>
      </c>
      <c r="E113" s="148" t="str">
        <f>IF('1. Nominal Cost'!E103=0,"",'1. Nominal Cost'!E103)</f>
        <v/>
      </c>
      <c r="F113" s="171" t="str">
        <f>IF('1. Nominal Cost'!F103=0,"",'1. Nominal Cost'!F103)</f>
        <v/>
      </c>
      <c r="G113" s="339" t="str">
        <f t="shared" si="12"/>
        <v/>
      </c>
      <c r="H113" s="1"/>
      <c r="I113" s="1"/>
      <c r="J113" s="1"/>
    </row>
    <row r="114" spans="2:10" ht="15.75" customHeight="1">
      <c r="B114" s="338" t="str">
        <f>IF('1. Nominal Cost'!B104=0,"",'1. Nominal Cost'!B104)</f>
        <v/>
      </c>
      <c r="C114" s="146" t="str">
        <f>IF('1. Nominal Cost'!C104=0,"",'1. Nominal Cost'!C104)</f>
        <v/>
      </c>
      <c r="D114" s="172" t="str">
        <f>IF('1. Nominal Cost'!D104=0,"",'1. Nominal Cost'!D104)</f>
        <v/>
      </c>
      <c r="E114" s="148" t="str">
        <f>IF('1. Nominal Cost'!E104=0,"",'1. Nominal Cost'!E104)</f>
        <v/>
      </c>
      <c r="F114" s="171" t="str">
        <f>IF('1. Nominal Cost'!F104=0,"",'1. Nominal Cost'!F104)</f>
        <v/>
      </c>
      <c r="G114" s="339" t="str">
        <f t="shared" si="12"/>
        <v/>
      </c>
      <c r="H114" s="1"/>
      <c r="I114" s="1"/>
      <c r="J114" s="1"/>
    </row>
    <row r="115" spans="2:10" ht="15.75" customHeight="1">
      <c r="B115" s="338" t="str">
        <f>IF('1. Nominal Cost'!B105=0,"",'1. Nominal Cost'!B105)</f>
        <v/>
      </c>
      <c r="C115" s="146" t="str">
        <f>IF('1. Nominal Cost'!C105=0,"",'1. Nominal Cost'!C105)</f>
        <v/>
      </c>
      <c r="D115" s="172" t="str">
        <f>IF('1. Nominal Cost'!D105=0,"",'1. Nominal Cost'!D105)</f>
        <v/>
      </c>
      <c r="E115" s="148" t="str">
        <f>IF('1. Nominal Cost'!E105=0,"",'1. Nominal Cost'!E105)</f>
        <v/>
      </c>
      <c r="F115" s="171" t="str">
        <f>IF('1. Nominal Cost'!F105=0,"",'1. Nominal Cost'!F105)</f>
        <v/>
      </c>
      <c r="G115" s="339" t="str">
        <f t="shared" si="12"/>
        <v/>
      </c>
      <c r="H115" s="1"/>
      <c r="I115" s="1"/>
      <c r="J115" s="1"/>
    </row>
    <row r="116" spans="2:10" ht="15.75" customHeight="1">
      <c r="B116" s="338" t="str">
        <f>IF('1. Nominal Cost'!B106=0,"",'1. Nominal Cost'!B106)</f>
        <v/>
      </c>
      <c r="C116" s="146" t="str">
        <f>IF('1. Nominal Cost'!C106=0,"",'1. Nominal Cost'!C106)</f>
        <v/>
      </c>
      <c r="D116" s="172" t="str">
        <f>IF('1. Nominal Cost'!D106=0,"",'1. Nominal Cost'!D106)</f>
        <v/>
      </c>
      <c r="E116" s="148" t="str">
        <f>IF('1. Nominal Cost'!E106=0,"",'1. Nominal Cost'!E106)</f>
        <v/>
      </c>
      <c r="F116" s="171" t="str">
        <f>IF('1. Nominal Cost'!F106=0,"",'1. Nominal Cost'!F106)</f>
        <v/>
      </c>
      <c r="G116" s="339" t="str">
        <f t="shared" si="12"/>
        <v/>
      </c>
      <c r="H116" s="1"/>
      <c r="I116" s="1"/>
      <c r="J116" s="1"/>
    </row>
    <row r="117" spans="2:10" ht="15.75" customHeight="1" thickBot="1">
      <c r="B117" s="340" t="str">
        <f>IF('1. Nominal Cost'!B107=0,"",'1. Nominal Cost'!B107)</f>
        <v/>
      </c>
      <c r="C117" s="150" t="str">
        <f>IF('1. Nominal Cost'!C107=0,"",'1. Nominal Cost'!C107)</f>
        <v/>
      </c>
      <c r="D117" s="173" t="str">
        <f>IF('1. Nominal Cost'!D107=0,"",'1. Nominal Cost'!D107)</f>
        <v/>
      </c>
      <c r="E117" s="152" t="str">
        <f>IF('1. Nominal Cost'!E107=0,"",'1. Nominal Cost'!E107)</f>
        <v/>
      </c>
      <c r="F117" s="341" t="str">
        <f>IF('1. Nominal Cost'!F107=0,"",'1. Nominal Cost'!F107)</f>
        <v/>
      </c>
      <c r="G117" s="342" t="str">
        <f t="shared" si="12"/>
        <v/>
      </c>
      <c r="H117" s="1"/>
      <c r="I117" s="1"/>
      <c r="J117" s="1"/>
    </row>
    <row r="118" spans="2:10" ht="15.75" customHeight="1">
      <c r="B118" s="332" t="str">
        <f>IF('1. Nominal Cost'!B108=0,"",'1. Nominal Cost'!B108)</f>
        <v/>
      </c>
      <c r="C118" s="333" t="str">
        <f>IF('1. Nominal Cost'!C108=0,"",'1. Nominal Cost'!C108)</f>
        <v/>
      </c>
      <c r="D118" s="334" t="str">
        <f>IF('1. Nominal Cost'!D108=0,"",'1. Nominal Cost'!D108)</f>
        <v/>
      </c>
      <c r="E118" s="335" t="str">
        <f>IF('1. Nominal Cost'!E108=0,"",'1. Nominal Cost'!E108)</f>
        <v/>
      </c>
      <c r="F118" s="336" t="str">
        <f>IF('1. Nominal Cost'!F108=0,"",'1. Nominal Cost'!F108)</f>
        <v/>
      </c>
      <c r="G118" s="337" t="str">
        <f t="shared" si="12"/>
        <v/>
      </c>
      <c r="H118" s="1"/>
      <c r="I118" s="1"/>
      <c r="J118" s="1"/>
    </row>
    <row r="119" spans="2:10" ht="15.75" customHeight="1">
      <c r="B119" s="338" t="str">
        <f>IF('1. Nominal Cost'!B109=0,"",'1. Nominal Cost'!B109)</f>
        <v/>
      </c>
      <c r="C119" s="146" t="str">
        <f>IF('1. Nominal Cost'!C109=0,"",'1. Nominal Cost'!C109)</f>
        <v/>
      </c>
      <c r="D119" s="172" t="str">
        <f>IF('1. Nominal Cost'!D109=0,"",'1. Nominal Cost'!D109)</f>
        <v/>
      </c>
      <c r="E119" s="148" t="str">
        <f>IF('1. Nominal Cost'!E109=0,"",'1. Nominal Cost'!E109)</f>
        <v/>
      </c>
      <c r="F119" s="171" t="str">
        <f>IF('1. Nominal Cost'!F109=0,"",'1. Nominal Cost'!F109)</f>
        <v/>
      </c>
      <c r="G119" s="339" t="str">
        <f t="shared" si="12"/>
        <v/>
      </c>
      <c r="H119" s="1"/>
      <c r="I119" s="1"/>
      <c r="J119" s="1"/>
    </row>
    <row r="120" spans="2:10" ht="15.75" customHeight="1">
      <c r="B120" s="338" t="str">
        <f>IF('1. Nominal Cost'!B110=0,"",'1. Nominal Cost'!B110)</f>
        <v/>
      </c>
      <c r="C120" s="146" t="str">
        <f>IF('1. Nominal Cost'!C110=0,"",'1. Nominal Cost'!C110)</f>
        <v/>
      </c>
      <c r="D120" s="172" t="str">
        <f>IF('1. Nominal Cost'!D110=0,"",'1. Nominal Cost'!D110)</f>
        <v/>
      </c>
      <c r="E120" s="148" t="str">
        <f>IF('1. Nominal Cost'!E110=0,"",'1. Nominal Cost'!E110)</f>
        <v/>
      </c>
      <c r="F120" s="171" t="str">
        <f>IF('1. Nominal Cost'!F110=0,"",'1. Nominal Cost'!F110)</f>
        <v/>
      </c>
      <c r="G120" s="339" t="str">
        <f t="shared" si="12"/>
        <v/>
      </c>
      <c r="H120" s="1"/>
      <c r="I120" s="1"/>
      <c r="J120" s="1"/>
    </row>
    <row r="121" spans="2:10" ht="15.75" customHeight="1">
      <c r="B121" s="338" t="str">
        <f>IF('1. Nominal Cost'!B111=0,"",'1. Nominal Cost'!B111)</f>
        <v/>
      </c>
      <c r="C121" s="146" t="str">
        <f>IF('1. Nominal Cost'!C111=0,"",'1. Nominal Cost'!C111)</f>
        <v/>
      </c>
      <c r="D121" s="172" t="str">
        <f>IF('1. Nominal Cost'!D111=0,"",'1. Nominal Cost'!D111)</f>
        <v/>
      </c>
      <c r="E121" s="148" t="str">
        <f>IF('1. Nominal Cost'!E111=0,"",'1. Nominal Cost'!E111)</f>
        <v/>
      </c>
      <c r="F121" s="171" t="str">
        <f>IF('1. Nominal Cost'!F111=0,"",'1. Nominal Cost'!F111)</f>
        <v/>
      </c>
      <c r="G121" s="339" t="str">
        <f t="shared" si="12"/>
        <v/>
      </c>
      <c r="H121" s="1"/>
      <c r="I121" s="1"/>
      <c r="J121" s="1"/>
    </row>
    <row r="122" spans="2:10" ht="15.75" customHeight="1">
      <c r="B122" s="338" t="str">
        <f>IF('1. Nominal Cost'!B112=0,"",'1. Nominal Cost'!B112)</f>
        <v/>
      </c>
      <c r="C122" s="146" t="str">
        <f>IF('1. Nominal Cost'!C112=0,"",'1. Nominal Cost'!C112)</f>
        <v/>
      </c>
      <c r="D122" s="172" t="str">
        <f>IF('1. Nominal Cost'!D112=0,"",'1. Nominal Cost'!D112)</f>
        <v/>
      </c>
      <c r="E122" s="148" t="str">
        <f>IF('1. Nominal Cost'!E112=0,"",'1. Nominal Cost'!E112)</f>
        <v/>
      </c>
      <c r="F122" s="171" t="str">
        <f>IF('1. Nominal Cost'!F112=0,"",'1. Nominal Cost'!F112)</f>
        <v/>
      </c>
      <c r="G122" s="339" t="str">
        <f t="shared" si="12"/>
        <v/>
      </c>
      <c r="H122" s="1"/>
      <c r="I122" s="1"/>
      <c r="J122" s="1"/>
    </row>
    <row r="123" spans="2:10" ht="14">
      <c r="B123" s="338" t="str">
        <f>IF('1. Nominal Cost'!B113=0,"",'1. Nominal Cost'!B113)</f>
        <v/>
      </c>
      <c r="C123" s="146" t="str">
        <f>IF('1. Nominal Cost'!C113=0,"",'1. Nominal Cost'!C113)</f>
        <v/>
      </c>
      <c r="D123" s="172" t="str">
        <f>IF('1. Nominal Cost'!D113=0,"",'1. Nominal Cost'!D113)</f>
        <v/>
      </c>
      <c r="E123" s="148" t="str">
        <f>IF('1. Nominal Cost'!E113=0,"",'1. Nominal Cost'!E113)</f>
        <v/>
      </c>
      <c r="F123" s="171" t="str">
        <f>IF('1. Nominal Cost'!F113=0,"",'1. Nominal Cost'!F113)</f>
        <v/>
      </c>
      <c r="G123" s="339" t="str">
        <f t="shared" si="12"/>
        <v/>
      </c>
      <c r="H123" s="1"/>
      <c r="I123" s="1"/>
      <c r="J123" s="1"/>
    </row>
    <row r="124" spans="2:10" ht="15.75" customHeight="1">
      <c r="B124" s="338" t="str">
        <f>IF('1. Nominal Cost'!B114=0,"",'1. Nominal Cost'!B114)</f>
        <v/>
      </c>
      <c r="C124" s="146" t="str">
        <f>IF('1. Nominal Cost'!C114=0,"",'1. Nominal Cost'!C114)</f>
        <v/>
      </c>
      <c r="D124" s="172" t="str">
        <f>IF('1. Nominal Cost'!D114=0,"",'1. Nominal Cost'!D114)</f>
        <v/>
      </c>
      <c r="E124" s="148" t="str">
        <f>IF('1. Nominal Cost'!E114=0,"",'1. Nominal Cost'!E114)</f>
        <v/>
      </c>
      <c r="F124" s="171" t="str">
        <f>IF('1. Nominal Cost'!F114=0,"",'1. Nominal Cost'!F114)</f>
        <v/>
      </c>
      <c r="G124" s="339" t="str">
        <f t="shared" si="12"/>
        <v/>
      </c>
    </row>
    <row r="125" spans="2:10" ht="15.75" customHeight="1">
      <c r="B125" s="338" t="str">
        <f>IF('1. Nominal Cost'!B115=0,"",'1. Nominal Cost'!B115)</f>
        <v/>
      </c>
      <c r="C125" s="146" t="str">
        <f>IF('1. Nominal Cost'!C115=0,"",'1. Nominal Cost'!C115)</f>
        <v/>
      </c>
      <c r="D125" s="172" t="str">
        <f>IF('1. Nominal Cost'!D115=0,"",'1. Nominal Cost'!D115)</f>
        <v/>
      </c>
      <c r="E125" s="148" t="str">
        <f>IF('1. Nominal Cost'!E115=0,"",'1. Nominal Cost'!E115)</f>
        <v/>
      </c>
      <c r="F125" s="171" t="str">
        <f>IF('1. Nominal Cost'!F115=0,"",'1. Nominal Cost'!F115)</f>
        <v/>
      </c>
      <c r="G125" s="339" t="str">
        <f t="shared" si="12"/>
        <v/>
      </c>
    </row>
    <row r="126" spans="2:10" ht="14">
      <c r="B126" s="338" t="str">
        <f>IF('1. Nominal Cost'!B116=0,"",'1. Nominal Cost'!B116)</f>
        <v/>
      </c>
      <c r="C126" s="146" t="str">
        <f>IF('1. Nominal Cost'!C116=0,"",'1. Nominal Cost'!C116)</f>
        <v/>
      </c>
      <c r="D126" s="172" t="str">
        <f>IF('1. Nominal Cost'!D116=0,"",'1. Nominal Cost'!D116)</f>
        <v/>
      </c>
      <c r="E126" s="148" t="str">
        <f>IF('1. Nominal Cost'!E116=0,"",'1. Nominal Cost'!E116)</f>
        <v/>
      </c>
      <c r="F126" s="171" t="str">
        <f>IF('1. Nominal Cost'!F116=0,"",'1. Nominal Cost'!F116)</f>
        <v/>
      </c>
      <c r="G126" s="339" t="str">
        <f t="shared" si="12"/>
        <v/>
      </c>
    </row>
    <row r="127" spans="2:10" ht="15.75" customHeight="1">
      <c r="B127" s="338" t="str">
        <f>IF('1. Nominal Cost'!B117=0,"",'1. Nominal Cost'!B117)</f>
        <v/>
      </c>
      <c r="C127" s="146" t="str">
        <f>IF('1. Nominal Cost'!C117=0,"",'1. Nominal Cost'!C117)</f>
        <v/>
      </c>
      <c r="D127" s="172" t="str">
        <f>IF('1. Nominal Cost'!D117=0,"",'1. Nominal Cost'!D117)</f>
        <v/>
      </c>
      <c r="E127" s="148" t="str">
        <f>IF('1. Nominal Cost'!E117=0,"",'1. Nominal Cost'!E117)</f>
        <v/>
      </c>
      <c r="F127" s="171" t="str">
        <f>IF('1. Nominal Cost'!F117=0,"",'1. Nominal Cost'!F117)</f>
        <v/>
      </c>
      <c r="G127" s="339" t="str">
        <f t="shared" si="12"/>
        <v/>
      </c>
      <c r="H127" s="113"/>
      <c r="I127" s="113"/>
      <c r="J127" s="113"/>
    </row>
    <row r="128" spans="2:10" ht="15.75" customHeight="1">
      <c r="B128" s="338" t="str">
        <f>IF('1. Nominal Cost'!B118=0,"",'1. Nominal Cost'!B118)</f>
        <v/>
      </c>
      <c r="C128" s="146" t="str">
        <f>IF('1. Nominal Cost'!C118=0,"",'1. Nominal Cost'!C118)</f>
        <v/>
      </c>
      <c r="D128" s="172" t="str">
        <f>IF('1. Nominal Cost'!D118=0,"",'1. Nominal Cost'!D118)</f>
        <v/>
      </c>
      <c r="E128" s="148" t="str">
        <f>IF('1. Nominal Cost'!E118=0,"",'1. Nominal Cost'!E118)</f>
        <v/>
      </c>
      <c r="F128" s="171" t="str">
        <f>IF('1. Nominal Cost'!F118=0,"",'1. Nominal Cost'!F118)</f>
        <v/>
      </c>
      <c r="G128" s="339" t="str">
        <f t="shared" si="12"/>
        <v/>
      </c>
      <c r="H128" s="134"/>
      <c r="I128" s="134"/>
      <c r="J128" s="134"/>
    </row>
    <row r="129" spans="2:10" ht="15.75" customHeight="1">
      <c r="B129" s="338" t="str">
        <f>IF('1. Nominal Cost'!B119=0,"",'1. Nominal Cost'!B119)</f>
        <v/>
      </c>
      <c r="C129" s="146" t="str">
        <f>IF('1. Nominal Cost'!C119=0,"",'1. Nominal Cost'!C119)</f>
        <v/>
      </c>
      <c r="D129" s="172" t="str">
        <f>IF('1. Nominal Cost'!D119=0,"",'1. Nominal Cost'!D119)</f>
        <v/>
      </c>
      <c r="E129" s="148" t="str">
        <f>IF('1. Nominal Cost'!E119=0,"",'1. Nominal Cost'!E119)</f>
        <v/>
      </c>
      <c r="F129" s="171" t="str">
        <f>IF('1. Nominal Cost'!F119=0,"",'1. Nominal Cost'!F119)</f>
        <v/>
      </c>
      <c r="G129" s="339" t="str">
        <f t="shared" si="12"/>
        <v/>
      </c>
      <c r="H129" s="134"/>
      <c r="I129" s="134"/>
      <c r="J129" s="134"/>
    </row>
    <row r="130" spans="2:10" ht="15.75" customHeight="1">
      <c r="B130" s="338" t="str">
        <f>IF('1. Nominal Cost'!B120=0,"",'1. Nominal Cost'!B120)</f>
        <v/>
      </c>
      <c r="C130" s="146" t="str">
        <f>IF('1. Nominal Cost'!C120=0,"",'1. Nominal Cost'!C120)</f>
        <v/>
      </c>
      <c r="D130" s="172" t="str">
        <f>IF('1. Nominal Cost'!D120=0,"",'1. Nominal Cost'!D120)</f>
        <v/>
      </c>
      <c r="E130" s="148" t="str">
        <f>IF('1. Nominal Cost'!E120=0,"",'1. Nominal Cost'!E120)</f>
        <v/>
      </c>
      <c r="F130" s="171" t="str">
        <f>IF('1. Nominal Cost'!F120=0,"",'1. Nominal Cost'!F120)</f>
        <v/>
      </c>
      <c r="G130" s="339" t="str">
        <f t="shared" si="12"/>
        <v/>
      </c>
      <c r="H130" s="134"/>
      <c r="I130" s="134"/>
      <c r="J130" s="134"/>
    </row>
    <row r="131" spans="2:10" ht="15.75" customHeight="1">
      <c r="B131" s="338" t="str">
        <f>IF('1. Nominal Cost'!B121=0,"",'1. Nominal Cost'!B121)</f>
        <v/>
      </c>
      <c r="C131" s="146" t="str">
        <f>IF('1. Nominal Cost'!C121=0,"",'1. Nominal Cost'!C121)</f>
        <v/>
      </c>
      <c r="D131" s="172" t="str">
        <f>IF('1. Nominal Cost'!D121=0,"",'1. Nominal Cost'!D121)</f>
        <v/>
      </c>
      <c r="E131" s="148" t="str">
        <f>IF('1. Nominal Cost'!E121=0,"",'1. Nominal Cost'!E121)</f>
        <v/>
      </c>
      <c r="F131" s="171" t="str">
        <f>IF('1. Nominal Cost'!F121=0,"",'1. Nominal Cost'!F121)</f>
        <v/>
      </c>
      <c r="G131" s="339" t="str">
        <f t="shared" si="12"/>
        <v/>
      </c>
      <c r="H131" s="134"/>
      <c r="I131" s="134"/>
      <c r="J131" s="134"/>
    </row>
    <row r="132" spans="2:10" ht="15.75" customHeight="1">
      <c r="B132" s="338" t="str">
        <f>IF('1. Nominal Cost'!B122=0,"",'1. Nominal Cost'!B122)</f>
        <v/>
      </c>
      <c r="C132" s="146" t="str">
        <f>IF('1. Nominal Cost'!C122=0,"",'1. Nominal Cost'!C122)</f>
        <v/>
      </c>
      <c r="D132" s="172" t="str">
        <f>IF('1. Nominal Cost'!D122=0,"",'1. Nominal Cost'!D122)</f>
        <v/>
      </c>
      <c r="E132" s="148" t="str">
        <f>IF('1. Nominal Cost'!E122=0,"",'1. Nominal Cost'!E122)</f>
        <v/>
      </c>
      <c r="F132" s="171" t="str">
        <f>IF('1. Nominal Cost'!F122=0,"",'1. Nominal Cost'!F122)</f>
        <v/>
      </c>
      <c r="G132" s="339" t="str">
        <f t="shared" si="12"/>
        <v/>
      </c>
      <c r="H132" s="134"/>
      <c r="I132" s="134"/>
      <c r="J132" s="134"/>
    </row>
    <row r="133" spans="2:10" ht="15.75" customHeight="1" thickBot="1">
      <c r="B133" s="340" t="str">
        <f>IF('1. Nominal Cost'!B123=0,"",'1. Nominal Cost'!B123)</f>
        <v/>
      </c>
      <c r="C133" s="150" t="str">
        <f>IF('1. Nominal Cost'!C123=0,"",'1. Nominal Cost'!C123)</f>
        <v/>
      </c>
      <c r="D133" s="173" t="str">
        <f>IF('1. Nominal Cost'!D123=0,"",'1. Nominal Cost'!D123)</f>
        <v/>
      </c>
      <c r="E133" s="152" t="str">
        <f>IF('1. Nominal Cost'!E123=0,"",'1. Nominal Cost'!E123)</f>
        <v/>
      </c>
      <c r="F133" s="341" t="str">
        <f>IF('1. Nominal Cost'!F123=0,"",'1. Nominal Cost'!F123)</f>
        <v/>
      </c>
      <c r="G133" s="342" t="str">
        <f t="shared" si="12"/>
        <v/>
      </c>
      <c r="H133" s="134"/>
      <c r="I133" s="134"/>
      <c r="J133" s="134"/>
    </row>
    <row r="134" spans="2:10" ht="15.75" customHeight="1" thickBot="1">
      <c r="B134" s="127" t="str">
        <f>IF('1. Nominal Cost'!B128=0,"",'1. Nominal Cost'!B128)</f>
        <v/>
      </c>
      <c r="C134" s="156" t="str">
        <f>IF('1. Nominal Cost'!C128=0,"",'1. Nominal Cost'!C128)</f>
        <v/>
      </c>
      <c r="D134" s="156" t="str">
        <f>IF('1. Nominal Cost'!D128=0,"",'1. Nominal Cost'!D128)</f>
        <v/>
      </c>
      <c r="E134" s="156" t="str">
        <f>IF('1. Nominal Cost'!E128=0,"",'1. Nominal Cost'!E128)</f>
        <v/>
      </c>
      <c r="F134" s="343" t="str">
        <f>IF('1. Nominal Cost'!F128=0,"",'1. Nominal Cost'!F128)</f>
        <v>Total Variable Operational Costs ($/year)</v>
      </c>
      <c r="G134" s="310">
        <f>SUM(G103:G133)</f>
        <v>0</v>
      </c>
      <c r="H134" s="134"/>
      <c r="I134" s="134"/>
      <c r="J134" s="134"/>
    </row>
    <row r="135" spans="2:10" ht="15.75" customHeight="1">
      <c r="B135" s="110" t="str">
        <f>IF('1. Nominal Cost'!B129=0,"",'1. Nominal Cost'!B129)</f>
        <v/>
      </c>
      <c r="C135" s="158" t="str">
        <f>IF('1. Nominal Cost'!C129=0,"",'1. Nominal Cost'!C129)</f>
        <v/>
      </c>
      <c r="D135" s="158" t="str">
        <f>IF('1. Nominal Cost'!D129=0,"",'1. Nominal Cost'!D129)</f>
        <v/>
      </c>
      <c r="E135" s="158" t="str">
        <f>IF('1. Nominal Cost'!E129=0,"",'1. Nominal Cost'!E129)</f>
        <v/>
      </c>
      <c r="F135" s="158" t="str">
        <f>IF('1. Nominal Cost'!F129=0,"",'1. Nominal Cost'!F129)</f>
        <v/>
      </c>
      <c r="G135" s="158"/>
      <c r="H135" s="134"/>
      <c r="I135" s="134"/>
      <c r="J135" s="134"/>
    </row>
    <row r="136" spans="2:10" ht="24" thickBot="1">
      <c r="B136" s="119" t="str">
        <f>IF('1. Nominal Cost'!B130=0,"",'1. Nominal Cost'!B130)</f>
        <v>4. End of Project Costs</v>
      </c>
      <c r="C136" s="158" t="str">
        <f>IF('1. Nominal Cost'!C130=0,"",'1. Nominal Cost'!C130)</f>
        <v/>
      </c>
      <c r="D136" s="158" t="str">
        <f>IF('1. Nominal Cost'!D130=0,"",'1. Nominal Cost'!D130)</f>
        <v/>
      </c>
      <c r="E136" s="158" t="str">
        <f>IF('1. Nominal Cost'!E130=0,"",'1. Nominal Cost'!E130)</f>
        <v/>
      </c>
      <c r="F136" s="158" t="str">
        <f>IF('1. Nominal Cost'!F130=0,"",'1. Nominal Cost'!F130)</f>
        <v/>
      </c>
      <c r="G136" s="158"/>
      <c r="H136" s="134"/>
      <c r="I136" s="134"/>
      <c r="J136" s="134"/>
    </row>
    <row r="137" spans="2:10" ht="15.75" customHeight="1" thickBot="1">
      <c r="B137" s="128" t="str">
        <f>IF('1. Nominal Cost'!B131=0,"",'1. Nominal Cost'!B131)</f>
        <v>Cost Type</v>
      </c>
      <c r="C137" s="160" t="str">
        <f>IF('1. Nominal Cost'!C131=0,"",'1. Nominal Cost'!C131)</f>
        <v>Description</v>
      </c>
      <c r="D137" s="160" t="str">
        <f>IF('1. Nominal Cost'!D131=0,"",'1. Nominal Cost'!D131)</f>
        <v>Cost Rate 
($/unit)</v>
      </c>
      <c r="E137" s="160" t="str">
        <f>IF('1. Nominal Cost'!E131=0,"",'1. Nominal Cost'!E131)</f>
        <v>Unit</v>
      </c>
      <c r="F137" s="160" t="str">
        <f>IF('1. Nominal Cost'!F131=0,"",'1. Nominal Cost'!F131)</f>
        <v>Amount used  
(units per project)</v>
      </c>
      <c r="G137" s="161" t="s">
        <v>338</v>
      </c>
    </row>
    <row r="138" spans="2:10" ht="15.75" customHeight="1">
      <c r="B138" s="332" t="str">
        <f>IF('1. Nominal Cost'!B132=0,"",'1. Nominal Cost'!B132)</f>
        <v/>
      </c>
      <c r="C138" s="333" t="str">
        <f>IF('1. Nominal Cost'!C132=0,"",'1. Nominal Cost'!C132)</f>
        <v/>
      </c>
      <c r="D138" s="344" t="str">
        <f>IF('1. Nominal Cost'!D132=0,"",'1. Nominal Cost'!D132)</f>
        <v/>
      </c>
      <c r="E138" s="335" t="str">
        <f>IF('1. Nominal Cost'!E132=0,"",'1. Nominal Cost'!E132)</f>
        <v/>
      </c>
      <c r="F138" s="336" t="str">
        <f>IF('1. Nominal Cost'!F132=0,"",'1. Nominal Cost'!F132)</f>
        <v/>
      </c>
      <c r="G138" s="345" t="str">
        <f t="shared" ref="G138:G152" si="13">IFERROR(F138*D138,"")</f>
        <v/>
      </c>
    </row>
    <row r="139" spans="2:10" ht="15.75" customHeight="1">
      <c r="B139" s="338" t="str">
        <f>IF('1. Nominal Cost'!B133=0,"",'1. Nominal Cost'!B133)</f>
        <v/>
      </c>
      <c r="C139" s="146" t="str">
        <f>IF('1. Nominal Cost'!C133=0,"",'1. Nominal Cost'!C133)</f>
        <v/>
      </c>
      <c r="D139" s="168" t="str">
        <f>IF('1. Nominal Cost'!D133=0,"",'1. Nominal Cost'!D133)</f>
        <v/>
      </c>
      <c r="E139" s="148" t="str">
        <f>IF('1. Nominal Cost'!E133=0,"",'1. Nominal Cost'!E133)</f>
        <v/>
      </c>
      <c r="F139" s="171" t="str">
        <f>IF('1. Nominal Cost'!F133=0,"",'1. Nominal Cost'!F133)</f>
        <v/>
      </c>
      <c r="G139" s="346" t="str">
        <f t="shared" si="13"/>
        <v/>
      </c>
    </row>
    <row r="140" spans="2:10" ht="15.75" customHeight="1">
      <c r="B140" s="338" t="str">
        <f>IF('1. Nominal Cost'!B134=0,"",'1. Nominal Cost'!B134)</f>
        <v/>
      </c>
      <c r="C140" s="146" t="str">
        <f>IF('1. Nominal Cost'!C134=0,"",'1. Nominal Cost'!C134)</f>
        <v/>
      </c>
      <c r="D140" s="168" t="str">
        <f>IF('1. Nominal Cost'!D134=0,"",'1. Nominal Cost'!D134)</f>
        <v/>
      </c>
      <c r="E140" s="148" t="str">
        <f>IF('1. Nominal Cost'!E134=0,"",'1. Nominal Cost'!E134)</f>
        <v/>
      </c>
      <c r="F140" s="171" t="str">
        <f>IF('1. Nominal Cost'!F134=0,"",'1. Nominal Cost'!F134)</f>
        <v/>
      </c>
      <c r="G140" s="346" t="str">
        <f t="shared" ref="G140:G152" si="14">IFERROR(F140*D140,"")</f>
        <v/>
      </c>
    </row>
    <row r="141" spans="2:10" ht="15.75" customHeight="1">
      <c r="B141" s="338" t="str">
        <f>IF('1. Nominal Cost'!B135=0,"",'1. Nominal Cost'!B135)</f>
        <v/>
      </c>
      <c r="C141" s="146" t="str">
        <f>IF('1. Nominal Cost'!C135=0,"",'1. Nominal Cost'!C135)</f>
        <v/>
      </c>
      <c r="D141" s="168" t="str">
        <f>IF('1. Nominal Cost'!D135=0,"",'1. Nominal Cost'!D135)</f>
        <v/>
      </c>
      <c r="E141" s="148" t="str">
        <f>IF('1. Nominal Cost'!E135=0,"",'1. Nominal Cost'!E135)</f>
        <v/>
      </c>
      <c r="F141" s="171" t="str">
        <f>IF('1. Nominal Cost'!F135=0,"",'1. Nominal Cost'!F135)</f>
        <v/>
      </c>
      <c r="G141" s="346" t="str">
        <f t="shared" si="14"/>
        <v/>
      </c>
    </row>
    <row r="142" spans="2:10" ht="15.75" customHeight="1">
      <c r="B142" s="338" t="str">
        <f>IF('1. Nominal Cost'!B136=0,"",'1. Nominal Cost'!B136)</f>
        <v/>
      </c>
      <c r="C142" s="146" t="str">
        <f>IF('1. Nominal Cost'!C136=0,"",'1. Nominal Cost'!C136)</f>
        <v/>
      </c>
      <c r="D142" s="168" t="str">
        <f>IF('1. Nominal Cost'!D136=0,"",'1. Nominal Cost'!D136)</f>
        <v/>
      </c>
      <c r="E142" s="148" t="str">
        <f>IF('1. Nominal Cost'!E136=0,"",'1. Nominal Cost'!E136)</f>
        <v/>
      </c>
      <c r="F142" s="171" t="str">
        <f>IF('1. Nominal Cost'!F136=0,"",'1. Nominal Cost'!F136)</f>
        <v/>
      </c>
      <c r="G142" s="346" t="str">
        <f t="shared" si="14"/>
        <v/>
      </c>
    </row>
    <row r="143" spans="2:10" ht="15.75" customHeight="1">
      <c r="B143" s="338" t="str">
        <f>IF('1. Nominal Cost'!B137=0,"",'1. Nominal Cost'!B137)</f>
        <v/>
      </c>
      <c r="C143" s="146" t="str">
        <f>IF('1. Nominal Cost'!C137=0,"",'1. Nominal Cost'!C137)</f>
        <v/>
      </c>
      <c r="D143" s="168" t="str">
        <f>IF('1. Nominal Cost'!D137=0,"",'1. Nominal Cost'!D137)</f>
        <v/>
      </c>
      <c r="E143" s="148" t="str">
        <f>IF('1. Nominal Cost'!E137=0,"",'1. Nominal Cost'!E137)</f>
        <v/>
      </c>
      <c r="F143" s="171" t="str">
        <f>IF('1. Nominal Cost'!F137=0,"",'1. Nominal Cost'!F137)</f>
        <v/>
      </c>
      <c r="G143" s="346" t="str">
        <f t="shared" si="14"/>
        <v/>
      </c>
    </row>
    <row r="144" spans="2:10" ht="15.75" customHeight="1">
      <c r="B144" s="338" t="str">
        <f>IF('1. Nominal Cost'!B138=0,"",'1. Nominal Cost'!B138)</f>
        <v/>
      </c>
      <c r="C144" s="146" t="str">
        <f>IF('1. Nominal Cost'!C138=0,"",'1. Nominal Cost'!C138)</f>
        <v/>
      </c>
      <c r="D144" s="168" t="str">
        <f>IF('1. Nominal Cost'!D138=0,"",'1. Nominal Cost'!D138)</f>
        <v/>
      </c>
      <c r="E144" s="148" t="str">
        <f>IF('1. Nominal Cost'!E138=0,"",'1. Nominal Cost'!E138)</f>
        <v/>
      </c>
      <c r="F144" s="171" t="str">
        <f>IF('1. Nominal Cost'!F138=0,"",'1. Nominal Cost'!F138)</f>
        <v/>
      </c>
      <c r="G144" s="346" t="str">
        <f t="shared" si="14"/>
        <v/>
      </c>
    </row>
    <row r="145" spans="2:7" ht="15.75" customHeight="1">
      <c r="B145" s="338" t="str">
        <f>IF('1. Nominal Cost'!B139=0,"",'1. Nominal Cost'!B139)</f>
        <v/>
      </c>
      <c r="C145" s="146" t="str">
        <f>IF('1. Nominal Cost'!C139=0,"",'1. Nominal Cost'!C139)</f>
        <v/>
      </c>
      <c r="D145" s="168" t="str">
        <f>IF('1. Nominal Cost'!D139=0,"",'1. Nominal Cost'!D139)</f>
        <v/>
      </c>
      <c r="E145" s="148" t="str">
        <f>IF('1. Nominal Cost'!E139=0,"",'1. Nominal Cost'!E139)</f>
        <v/>
      </c>
      <c r="F145" s="171" t="str">
        <f>IF('1. Nominal Cost'!F139=0,"",'1. Nominal Cost'!F139)</f>
        <v/>
      </c>
      <c r="G145" s="346" t="str">
        <f t="shared" si="14"/>
        <v/>
      </c>
    </row>
    <row r="146" spans="2:7" ht="15.75" customHeight="1">
      <c r="B146" s="338" t="str">
        <f>IF('1. Nominal Cost'!B140=0,"",'1. Nominal Cost'!B140)</f>
        <v/>
      </c>
      <c r="C146" s="146" t="str">
        <f>IF('1. Nominal Cost'!C140=0,"",'1. Nominal Cost'!C140)</f>
        <v/>
      </c>
      <c r="D146" s="168" t="str">
        <f>IF('1. Nominal Cost'!D140=0,"",'1. Nominal Cost'!D140)</f>
        <v/>
      </c>
      <c r="E146" s="148" t="str">
        <f>IF('1. Nominal Cost'!E140=0,"",'1. Nominal Cost'!E140)</f>
        <v/>
      </c>
      <c r="F146" s="171" t="str">
        <f>IF('1. Nominal Cost'!F140=0,"",'1. Nominal Cost'!F140)</f>
        <v/>
      </c>
      <c r="G146" s="346" t="str">
        <f t="shared" si="14"/>
        <v/>
      </c>
    </row>
    <row r="147" spans="2:7" ht="15.75" customHeight="1">
      <c r="B147" s="338" t="str">
        <f>IF('1. Nominal Cost'!B141=0,"",'1. Nominal Cost'!B141)</f>
        <v/>
      </c>
      <c r="C147" s="146" t="str">
        <f>IF('1. Nominal Cost'!C141=0,"",'1. Nominal Cost'!C141)</f>
        <v/>
      </c>
      <c r="D147" s="168" t="str">
        <f>IF('1. Nominal Cost'!D141=0,"",'1. Nominal Cost'!D141)</f>
        <v/>
      </c>
      <c r="E147" s="148" t="str">
        <f>IF('1. Nominal Cost'!E141=0,"",'1. Nominal Cost'!E141)</f>
        <v/>
      </c>
      <c r="F147" s="171" t="str">
        <f>IF('1. Nominal Cost'!F141=0,"",'1. Nominal Cost'!F141)</f>
        <v/>
      </c>
      <c r="G147" s="346" t="str">
        <f t="shared" si="14"/>
        <v/>
      </c>
    </row>
    <row r="148" spans="2:7" ht="15.75" customHeight="1">
      <c r="B148" s="338" t="str">
        <f>IF('1. Nominal Cost'!B142=0,"",'1. Nominal Cost'!B142)</f>
        <v/>
      </c>
      <c r="C148" s="146" t="str">
        <f>IF('1. Nominal Cost'!C142=0,"",'1. Nominal Cost'!C142)</f>
        <v/>
      </c>
      <c r="D148" s="168" t="str">
        <f>IF('1. Nominal Cost'!D142=0,"",'1. Nominal Cost'!D142)</f>
        <v/>
      </c>
      <c r="E148" s="148" t="str">
        <f>IF('1. Nominal Cost'!E142=0,"",'1. Nominal Cost'!E142)</f>
        <v/>
      </c>
      <c r="F148" s="171" t="str">
        <f>IF('1. Nominal Cost'!F142=0,"",'1. Nominal Cost'!F142)</f>
        <v/>
      </c>
      <c r="G148" s="346" t="str">
        <f t="shared" si="14"/>
        <v/>
      </c>
    </row>
    <row r="149" spans="2:7" ht="15.75" customHeight="1">
      <c r="B149" s="338" t="str">
        <f>IF('1. Nominal Cost'!B143=0,"",'1. Nominal Cost'!B143)</f>
        <v/>
      </c>
      <c r="C149" s="146" t="str">
        <f>IF('1. Nominal Cost'!C143=0,"",'1. Nominal Cost'!C143)</f>
        <v/>
      </c>
      <c r="D149" s="168" t="str">
        <f>IF('1. Nominal Cost'!D143=0,"",'1. Nominal Cost'!D143)</f>
        <v/>
      </c>
      <c r="E149" s="148" t="str">
        <f>IF('1. Nominal Cost'!E143=0,"",'1. Nominal Cost'!E143)</f>
        <v/>
      </c>
      <c r="F149" s="171" t="str">
        <f>IF('1. Nominal Cost'!F143=0,"",'1. Nominal Cost'!F143)</f>
        <v/>
      </c>
      <c r="G149" s="346" t="str">
        <f t="shared" si="14"/>
        <v/>
      </c>
    </row>
    <row r="150" spans="2:7" ht="15.75" customHeight="1">
      <c r="B150" s="338" t="str">
        <f>IF('1. Nominal Cost'!B144=0,"",'1. Nominal Cost'!B144)</f>
        <v/>
      </c>
      <c r="C150" s="146" t="str">
        <f>IF('1. Nominal Cost'!C144=0,"",'1. Nominal Cost'!C144)</f>
        <v/>
      </c>
      <c r="D150" s="168" t="str">
        <f>IF('1. Nominal Cost'!D144=0,"",'1. Nominal Cost'!D144)</f>
        <v/>
      </c>
      <c r="E150" s="148" t="str">
        <f>IF('1. Nominal Cost'!E144=0,"",'1. Nominal Cost'!E144)</f>
        <v/>
      </c>
      <c r="F150" s="171" t="str">
        <f>IF('1. Nominal Cost'!F144=0,"",'1. Nominal Cost'!F144)</f>
        <v/>
      </c>
      <c r="G150" s="346" t="str">
        <f t="shared" si="14"/>
        <v/>
      </c>
    </row>
    <row r="151" spans="2:7" ht="15.75" customHeight="1">
      <c r="B151" s="338" t="str">
        <f>IF('1. Nominal Cost'!B145=0,"",'1. Nominal Cost'!B145)</f>
        <v/>
      </c>
      <c r="C151" s="146" t="str">
        <f>IF('1. Nominal Cost'!C145=0,"",'1. Nominal Cost'!C145)</f>
        <v/>
      </c>
      <c r="D151" s="168" t="str">
        <f>IF('1. Nominal Cost'!D145=0,"",'1. Nominal Cost'!D145)</f>
        <v/>
      </c>
      <c r="E151" s="148" t="str">
        <f>IF('1. Nominal Cost'!E145=0,"",'1. Nominal Cost'!E145)</f>
        <v/>
      </c>
      <c r="F151" s="171" t="str">
        <f>IF('1. Nominal Cost'!F145=0,"",'1. Nominal Cost'!F145)</f>
        <v/>
      </c>
      <c r="G151" s="346" t="str">
        <f t="shared" si="14"/>
        <v/>
      </c>
    </row>
    <row r="152" spans="2:7" ht="15.75" customHeight="1" thickBot="1">
      <c r="B152" s="340" t="str">
        <f>IF('1. Nominal Cost'!B146=0,"",'1. Nominal Cost'!B146)</f>
        <v/>
      </c>
      <c r="C152" s="150" t="str">
        <f>IF('1. Nominal Cost'!C146=0,"",'1. Nominal Cost'!C146)</f>
        <v/>
      </c>
      <c r="D152" s="169" t="str">
        <f>IF('1. Nominal Cost'!D146=0,"",'1. Nominal Cost'!D146)</f>
        <v/>
      </c>
      <c r="E152" s="152" t="str">
        <f>IF('1. Nominal Cost'!E146=0,"",'1. Nominal Cost'!E146)</f>
        <v/>
      </c>
      <c r="F152" s="341" t="str">
        <f>IF('1. Nominal Cost'!F146=0,"",'1. Nominal Cost'!F146)</f>
        <v/>
      </c>
      <c r="G152" s="347" t="str">
        <f t="shared" si="14"/>
        <v/>
      </c>
    </row>
    <row r="153" spans="2:7" ht="15.75" customHeight="1" thickBot="1">
      <c r="B153" s="127" t="str">
        <f>IF('1. Nominal Cost'!B147=0,"",'1. Nominal Cost'!B147)</f>
        <v/>
      </c>
      <c r="C153" s="156" t="str">
        <f>IF('1. Nominal Cost'!C147=0,"",'1. Nominal Cost'!C147)</f>
        <v/>
      </c>
      <c r="D153" s="156" t="str">
        <f>IF('1. Nominal Cost'!D147=0,"",'1. Nominal Cost'!D147)</f>
        <v/>
      </c>
      <c r="E153" s="156" t="str">
        <f>IF('1. Nominal Cost'!E147=0,"",'1. Nominal Cost'!E147)</f>
        <v/>
      </c>
      <c r="F153" s="343" t="str">
        <f>IF('1. Nominal Cost'!F147=0,"",'1. Nominal Cost'!F147)</f>
        <v>Total End of project Cleanup Costs ($/project)</v>
      </c>
      <c r="G153" s="314">
        <f>SUM(G138:G152)</f>
        <v>0</v>
      </c>
    </row>
    <row r="154" spans="2:7" ht="15.75" customHeight="1">
      <c r="B154" s="110" t="str">
        <f>IF('1. Nominal Cost'!B148=0,"",'1. Nominal Cost'!B148)</f>
        <v/>
      </c>
      <c r="C154" s="110" t="str">
        <f>IF('1. Nominal Cost'!C148=0,"",'1. Nominal Cost'!C148)</f>
        <v/>
      </c>
      <c r="D154" s="110" t="str">
        <f>IF('1. Nominal Cost'!D148=0,"",'1. Nominal Cost'!D148)</f>
        <v/>
      </c>
      <c r="E154" s="110" t="str">
        <f>IF('1. Nominal Cost'!E148=0,"",'1. Nominal Cost'!E148)</f>
        <v/>
      </c>
      <c r="F154" s="110" t="str">
        <f>IF('1. Nominal Cost'!F148=0,"",'1. Nominal Cost'!F148)</f>
        <v/>
      </c>
    </row>
    <row r="157" spans="2:7" ht="15.75" customHeight="1">
      <c r="G157" s="113"/>
    </row>
    <row r="158" spans="2:7" ht="15.75" customHeight="1">
      <c r="G158" s="134"/>
    </row>
    <row r="159" spans="2:7" ht="15.75" customHeight="1">
      <c r="G159" s="134"/>
    </row>
    <row r="160" spans="2:7" ht="15.75" customHeight="1">
      <c r="G160" s="134"/>
    </row>
    <row r="161" spans="7:7" ht="15.75" customHeight="1">
      <c r="G161" s="134"/>
    </row>
    <row r="162" spans="7:7" ht="15.75" customHeight="1">
      <c r="G162" s="134"/>
    </row>
    <row r="163" spans="7:7" ht="15.75" customHeight="1">
      <c r="G163" s="134"/>
    </row>
    <row r="164" spans="7:7" ht="15.75" customHeight="1">
      <c r="G164" s="134"/>
    </row>
    <row r="165" spans="7:7" ht="15.75" customHeight="1">
      <c r="G165" s="134"/>
    </row>
    <row r="166" spans="7:7" ht="15.75" customHeight="1">
      <c r="G166" s="134"/>
    </row>
  </sheetData>
  <sheetProtection formatCells="0" formatColumns="0" formatRows="0" insertColumns="0" insertRows="0" insertHyperlinks="0" deleteColumns="0" deleteRows="0" sort="0" autoFilter="0" pivotTables="0"/>
  <dataValidations count="2">
    <dataValidation allowBlank="1" showInputMessage="1" showErrorMessage="1" promptTitle="Project Lifetime" prompt=" refers to the active life of the project - How many years do you expect your project will be able to sustain the average carbon dioxide removal rate indicated?" sqref="L28" xr:uid="{FC268AE6-FECC-674F-9436-A3D0D6B5BCBC}"/>
    <dataValidation type="decimal" allowBlank="1" showInputMessage="1" showErrorMessage="1" sqref="L36:L40 L45:L49 L54:L58 L63:L67 L72:L76" xr:uid="{EB352942-F91C-424F-904B-252EE863F136}">
      <formula1>-10000000000</formula1>
      <formula2>100000000000</formula2>
    </dataValidation>
  </dataValidations>
  <pageMargins left="0.7" right="0.7" top="0.75" bottom="0.75" header="0.3" footer="0.3"/>
  <pageSetup scale="27" fitToHeight="3" orientation="portrait" horizontalDpi="0" verticalDpi="0"/>
  <drawing r:id="rId1"/>
  <extLst>
    <ext xmlns:x14="http://schemas.microsoft.com/office/spreadsheetml/2009/9/main" uri="{CCE6A557-97BC-4b89-ADB6-D9C93CAAB3DF}">
      <x14:dataValidations xmlns:xm="http://schemas.microsoft.com/office/excel/2006/main" count="3">
        <x14:dataValidation type="list" allowBlank="1" showInputMessage="1" showErrorMessage="1" promptTitle="Optional" prompt="-" xr:uid="{2689DC76-83E8-7D43-A0B2-C5ADA5824656}">
          <x14:formula1>
            <xm:f>Menus!$A$3:$A$6</xm:f>
          </x14:formula1>
          <xm:sqref>L27</xm:sqref>
        </x14:dataValidation>
        <x14:dataValidation type="list" allowBlank="1" showInputMessage="1" showErrorMessage="1" xr:uid="{2E151040-277C-7745-9A23-5010956D263D}">
          <x14:formula1>
            <xm:f>Menus!$A$3:$A$6</xm:f>
          </x14:formula1>
          <xm:sqref>L26</xm:sqref>
        </x14:dataValidation>
        <x14:dataValidation type="list" allowBlank="1" showInputMessage="1" showErrorMessage="1" promptTitle="Project Location" prompt="Select the country where the MT-scale project is located. If the country is not specified, choose the closest country in the same region." xr:uid="{B0F29717-2B08-0F49-80FE-D5D08CF87C9F}">
          <x14:formula1>
            <xm:f>Menus!$G$3:$G$242</xm:f>
          </x14:formula1>
          <xm:sqref>L21:L23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352D-5B61-BD4C-8EEE-55D1C13E5C8D}">
  <dimension ref="A1:H249"/>
  <sheetViews>
    <sheetView topLeftCell="A8" workbookViewId="0">
      <selection activeCell="D45" sqref="D45"/>
    </sheetView>
  </sheetViews>
  <sheetFormatPr baseColWidth="10" defaultRowHeight="16"/>
  <cols>
    <col min="1" max="1" width="15.5" style="3" bestFit="1" customWidth="1"/>
    <col min="2" max="2" width="35.33203125" style="3" bestFit="1" customWidth="1"/>
    <col min="3" max="3" width="12.5" style="3" bestFit="1" customWidth="1"/>
    <col min="4" max="4" width="48.5" style="3" customWidth="1"/>
    <col min="5" max="5" width="8.5" style="3" customWidth="1"/>
    <col min="6" max="6" width="12.5" style="3" bestFit="1" customWidth="1"/>
    <col min="7" max="7" width="31" style="87" customWidth="1"/>
    <col min="8" max="8" width="31" style="4" customWidth="1"/>
    <col min="9" max="16384" width="10.83203125" style="3"/>
  </cols>
  <sheetData>
    <row r="1" spans="1:8">
      <c r="F1" s="291"/>
    </row>
    <row r="2" spans="1:8" s="54" customFormat="1" ht="34">
      <c r="A2" s="55" t="s">
        <v>28</v>
      </c>
      <c r="B2" s="52" t="s">
        <v>12</v>
      </c>
      <c r="C2" s="55" t="s">
        <v>325</v>
      </c>
      <c r="D2" s="52" t="s">
        <v>23</v>
      </c>
      <c r="E2" s="52" t="s">
        <v>361</v>
      </c>
      <c r="F2" s="52" t="s">
        <v>362</v>
      </c>
      <c r="G2" s="289" t="s">
        <v>30</v>
      </c>
      <c r="H2" s="53" t="s">
        <v>252</v>
      </c>
    </row>
    <row r="3" spans="1:8">
      <c r="A3" s="56" t="s">
        <v>31</v>
      </c>
      <c r="B3" s="59" t="s">
        <v>344</v>
      </c>
      <c r="C3" s="60" t="s">
        <v>496</v>
      </c>
      <c r="D3" s="59" t="s">
        <v>344</v>
      </c>
      <c r="E3" s="292" t="s">
        <v>496</v>
      </c>
      <c r="F3" s="60" t="s">
        <v>496</v>
      </c>
      <c r="G3" s="290" t="s">
        <v>33</v>
      </c>
      <c r="H3" s="4" t="s">
        <v>231</v>
      </c>
    </row>
    <row r="4" spans="1:8">
      <c r="A4" s="56" t="s">
        <v>5</v>
      </c>
      <c r="B4" s="59" t="s">
        <v>229</v>
      </c>
      <c r="C4" s="60" t="s">
        <v>496</v>
      </c>
      <c r="D4" s="59" t="s">
        <v>229</v>
      </c>
      <c r="E4" s="292" t="s">
        <v>496</v>
      </c>
      <c r="F4" s="60" t="s">
        <v>496</v>
      </c>
      <c r="G4" s="290" t="s">
        <v>35</v>
      </c>
      <c r="H4" s="4" t="s">
        <v>253</v>
      </c>
    </row>
    <row r="5" spans="1:8">
      <c r="A5" s="56" t="s">
        <v>6</v>
      </c>
      <c r="B5" s="59" t="s">
        <v>230</v>
      </c>
      <c r="C5" s="60" t="s">
        <v>496</v>
      </c>
      <c r="D5" s="59" t="s">
        <v>230</v>
      </c>
      <c r="E5" s="292" t="s">
        <v>496</v>
      </c>
      <c r="F5" s="60" t="s">
        <v>496</v>
      </c>
      <c r="G5" s="290" t="s">
        <v>37</v>
      </c>
      <c r="H5" s="4" t="s">
        <v>18</v>
      </c>
    </row>
    <row r="6" spans="1:8">
      <c r="A6" s="56" t="s">
        <v>38</v>
      </c>
      <c r="B6" s="59" t="s">
        <v>226</v>
      </c>
      <c r="C6" s="60" t="s">
        <v>350</v>
      </c>
      <c r="D6" s="59" t="s">
        <v>354</v>
      </c>
      <c r="E6" s="59" t="s">
        <v>357</v>
      </c>
      <c r="F6" s="59" t="s">
        <v>357</v>
      </c>
      <c r="G6" s="290" t="s">
        <v>452</v>
      </c>
      <c r="H6" s="4" t="s">
        <v>432</v>
      </c>
    </row>
    <row r="7" spans="1:8">
      <c r="A7" s="56"/>
      <c r="B7" s="59" t="s">
        <v>227</v>
      </c>
      <c r="C7" s="60" t="s">
        <v>350</v>
      </c>
      <c r="D7" s="59" t="s">
        <v>355</v>
      </c>
      <c r="E7" s="59" t="s">
        <v>357</v>
      </c>
      <c r="F7" s="59" t="s">
        <v>357</v>
      </c>
      <c r="G7" s="290" t="s">
        <v>39</v>
      </c>
      <c r="H7" s="4" t="s">
        <v>232</v>
      </c>
    </row>
    <row r="8" spans="1:8">
      <c r="A8" s="56"/>
      <c r="B8" s="59" t="s">
        <v>228</v>
      </c>
      <c r="C8" s="60" t="s">
        <v>350</v>
      </c>
      <c r="D8" s="59" t="s">
        <v>226</v>
      </c>
      <c r="E8" s="59" t="s">
        <v>339</v>
      </c>
      <c r="F8" s="59" t="s">
        <v>339</v>
      </c>
      <c r="G8" s="290" t="s">
        <v>41</v>
      </c>
      <c r="H8" s="4" t="s">
        <v>18</v>
      </c>
    </row>
    <row r="9" spans="1:8">
      <c r="A9" s="56"/>
      <c r="B9" s="4" t="s">
        <v>328</v>
      </c>
      <c r="C9" s="56" t="s">
        <v>496</v>
      </c>
      <c r="D9" s="59" t="s">
        <v>227</v>
      </c>
      <c r="E9" s="59" t="s">
        <v>339</v>
      </c>
      <c r="F9" s="59" t="s">
        <v>339</v>
      </c>
      <c r="G9" s="290" t="s">
        <v>483</v>
      </c>
      <c r="H9" s="4" t="s">
        <v>434</v>
      </c>
    </row>
    <row r="10" spans="1:8">
      <c r="A10" s="56"/>
      <c r="B10" s="4" t="s">
        <v>1</v>
      </c>
      <c r="C10" s="56" t="s">
        <v>345</v>
      </c>
      <c r="D10" s="59" t="s">
        <v>228</v>
      </c>
      <c r="E10" s="59" t="s">
        <v>339</v>
      </c>
      <c r="F10" s="59" t="s">
        <v>339</v>
      </c>
      <c r="G10" s="290" t="s">
        <v>42</v>
      </c>
      <c r="H10" s="4" t="s">
        <v>434</v>
      </c>
    </row>
    <row r="11" spans="1:8">
      <c r="A11" s="56"/>
      <c r="B11" s="4" t="s">
        <v>2</v>
      </c>
      <c r="C11" s="56" t="s">
        <v>345</v>
      </c>
      <c r="D11" s="59" t="s">
        <v>255</v>
      </c>
      <c r="E11" s="59" t="s">
        <v>34</v>
      </c>
      <c r="F11" s="59" t="s">
        <v>34</v>
      </c>
      <c r="G11" s="290" t="s">
        <v>43</v>
      </c>
      <c r="H11" s="4" t="s">
        <v>434</v>
      </c>
    </row>
    <row r="12" spans="1:8">
      <c r="A12" s="56"/>
      <c r="B12" s="4" t="s">
        <v>371</v>
      </c>
      <c r="C12" s="56" t="s">
        <v>345</v>
      </c>
      <c r="D12" s="59" t="s">
        <v>256</v>
      </c>
      <c r="E12" s="59" t="s">
        <v>34</v>
      </c>
      <c r="F12" s="59" t="s">
        <v>34</v>
      </c>
      <c r="G12" s="290" t="s">
        <v>44</v>
      </c>
      <c r="H12" s="4" t="s">
        <v>231</v>
      </c>
    </row>
    <row r="13" spans="1:8">
      <c r="A13" s="56"/>
      <c r="B13" s="4" t="s">
        <v>370</v>
      </c>
      <c r="C13" s="56" t="s">
        <v>345</v>
      </c>
      <c r="D13" s="59" t="s">
        <v>507</v>
      </c>
      <c r="E13" s="59" t="s">
        <v>34</v>
      </c>
      <c r="F13" s="59" t="s">
        <v>34</v>
      </c>
      <c r="G13" s="290" t="s">
        <v>45</v>
      </c>
      <c r="H13" s="4" t="s">
        <v>434</v>
      </c>
    </row>
    <row r="14" spans="1:8">
      <c r="A14" s="56"/>
      <c r="B14" s="4" t="s">
        <v>372</v>
      </c>
      <c r="C14" s="56" t="s">
        <v>363</v>
      </c>
      <c r="D14" s="59" t="s">
        <v>508</v>
      </c>
      <c r="E14" s="59" t="s">
        <v>34</v>
      </c>
      <c r="F14" s="59" t="s">
        <v>34</v>
      </c>
      <c r="G14" s="290" t="s">
        <v>46</v>
      </c>
      <c r="H14" s="4" t="s">
        <v>432</v>
      </c>
    </row>
    <row r="15" spans="1:8">
      <c r="A15" s="56"/>
      <c r="B15" s="4" t="s">
        <v>254</v>
      </c>
      <c r="C15" s="56" t="s">
        <v>345</v>
      </c>
      <c r="D15" s="59" t="s">
        <v>509</v>
      </c>
      <c r="E15" s="59" t="s">
        <v>34</v>
      </c>
      <c r="F15" s="59" t="s">
        <v>34</v>
      </c>
      <c r="G15" s="290" t="s">
        <v>47</v>
      </c>
      <c r="H15" s="4" t="s">
        <v>253</v>
      </c>
    </row>
    <row r="16" spans="1:8">
      <c r="A16" s="56"/>
      <c r="B16" s="4" t="s">
        <v>353</v>
      </c>
      <c r="C16" s="56" t="s">
        <v>496</v>
      </c>
      <c r="D16" s="59" t="s">
        <v>257</v>
      </c>
      <c r="E16" s="59" t="s">
        <v>34</v>
      </c>
      <c r="F16" s="59" t="s">
        <v>34</v>
      </c>
      <c r="G16" s="290" t="s">
        <v>48</v>
      </c>
      <c r="H16" s="4" t="s">
        <v>231</v>
      </c>
    </row>
    <row r="17" spans="1:8">
      <c r="A17" s="56"/>
      <c r="B17" s="4" t="s">
        <v>373</v>
      </c>
      <c r="C17" s="56" t="s">
        <v>356</v>
      </c>
      <c r="D17" s="59" t="s">
        <v>502</v>
      </c>
      <c r="E17" s="59" t="s">
        <v>34</v>
      </c>
      <c r="F17" s="59" t="s">
        <v>34</v>
      </c>
      <c r="G17" s="290" t="s">
        <v>49</v>
      </c>
      <c r="H17" s="4" t="s">
        <v>434</v>
      </c>
    </row>
    <row r="18" spans="1:8">
      <c r="A18" s="56"/>
      <c r="B18" s="4" t="s">
        <v>214</v>
      </c>
      <c r="C18" s="56" t="s">
        <v>345</v>
      </c>
      <c r="D18" s="59" t="s">
        <v>504</v>
      </c>
      <c r="E18" s="59" t="s">
        <v>34</v>
      </c>
      <c r="F18" s="59" t="s">
        <v>34</v>
      </c>
      <c r="G18" s="290" t="s">
        <v>50</v>
      </c>
      <c r="H18" s="4" t="s">
        <v>231</v>
      </c>
    </row>
    <row r="19" spans="1:8">
      <c r="A19" s="56"/>
      <c r="B19" s="4"/>
      <c r="C19" s="56"/>
      <c r="D19" s="59" t="s">
        <v>505</v>
      </c>
      <c r="E19" s="59" t="s">
        <v>34</v>
      </c>
      <c r="F19" s="59" t="s">
        <v>34</v>
      </c>
      <c r="G19" s="290" t="s">
        <v>51</v>
      </c>
      <c r="H19" s="4" t="s">
        <v>433</v>
      </c>
    </row>
    <row r="20" spans="1:8">
      <c r="A20" s="56"/>
      <c r="B20" s="4"/>
      <c r="C20" s="56"/>
      <c r="D20" s="59" t="s">
        <v>258</v>
      </c>
      <c r="E20" s="59" t="s">
        <v>34</v>
      </c>
      <c r="F20" s="59" t="s">
        <v>34</v>
      </c>
      <c r="G20" s="290" t="s">
        <v>52</v>
      </c>
      <c r="H20" s="4" t="s">
        <v>434</v>
      </c>
    </row>
    <row r="21" spans="1:8">
      <c r="A21" s="56"/>
      <c r="B21" s="4"/>
      <c r="C21" s="56"/>
      <c r="D21" s="59" t="s">
        <v>259</v>
      </c>
      <c r="E21" s="59" t="s">
        <v>36</v>
      </c>
      <c r="F21" s="59" t="s">
        <v>36</v>
      </c>
      <c r="G21" s="290" t="s">
        <v>53</v>
      </c>
      <c r="H21" s="4" t="s">
        <v>253</v>
      </c>
    </row>
    <row r="22" spans="1:8">
      <c r="A22" s="56"/>
      <c r="C22" s="56"/>
      <c r="D22" s="59" t="s">
        <v>260</v>
      </c>
      <c r="E22" s="59" t="s">
        <v>36</v>
      </c>
      <c r="F22" s="59" t="s">
        <v>36</v>
      </c>
      <c r="G22" s="290" t="s">
        <v>54</v>
      </c>
      <c r="H22" s="4" t="s">
        <v>232</v>
      </c>
    </row>
    <row r="23" spans="1:8">
      <c r="A23" s="56"/>
      <c r="C23" s="56"/>
      <c r="D23" s="59" t="s">
        <v>261</v>
      </c>
      <c r="E23" s="59" t="s">
        <v>36</v>
      </c>
      <c r="F23" s="59" t="s">
        <v>36</v>
      </c>
      <c r="G23" s="290" t="s">
        <v>55</v>
      </c>
      <c r="H23" s="4" t="s">
        <v>434</v>
      </c>
    </row>
    <row r="24" spans="1:8">
      <c r="A24" s="56"/>
      <c r="C24" s="56"/>
      <c r="D24" s="59" t="s">
        <v>262</v>
      </c>
      <c r="E24" s="59" t="s">
        <v>357</v>
      </c>
      <c r="F24" s="59" t="s">
        <v>357</v>
      </c>
      <c r="G24" s="290" t="s">
        <v>56</v>
      </c>
      <c r="H24" s="4" t="s">
        <v>18</v>
      </c>
    </row>
    <row r="25" spans="1:8">
      <c r="A25" s="56"/>
      <c r="C25" s="56"/>
      <c r="D25" s="4" t="s">
        <v>10</v>
      </c>
      <c r="E25" s="4" t="s">
        <v>359</v>
      </c>
      <c r="F25" s="4" t="s">
        <v>359</v>
      </c>
      <c r="G25" s="290" t="s">
        <v>473</v>
      </c>
      <c r="H25" s="4" t="s">
        <v>434</v>
      </c>
    </row>
    <row r="26" spans="1:8">
      <c r="A26" s="56"/>
      <c r="C26" s="56"/>
      <c r="D26" s="4" t="s">
        <v>8</v>
      </c>
      <c r="E26" s="4" t="s">
        <v>346</v>
      </c>
      <c r="F26" s="4" t="s">
        <v>356</v>
      </c>
      <c r="G26" s="290" t="s">
        <v>57</v>
      </c>
      <c r="H26" s="4" t="s">
        <v>433</v>
      </c>
    </row>
    <row r="27" spans="1:8">
      <c r="A27" s="56"/>
      <c r="C27" s="56"/>
      <c r="D27" s="84" t="s">
        <v>263</v>
      </c>
      <c r="E27" s="4" t="s">
        <v>346</v>
      </c>
      <c r="F27" s="4" t="s">
        <v>356</v>
      </c>
      <c r="G27" s="290" t="s">
        <v>58</v>
      </c>
      <c r="H27" s="4" t="s">
        <v>434</v>
      </c>
    </row>
    <row r="28" spans="1:8">
      <c r="A28" s="56"/>
      <c r="C28" s="57"/>
      <c r="D28" s="84" t="s">
        <v>538</v>
      </c>
      <c r="E28" s="4" t="s">
        <v>346</v>
      </c>
      <c r="F28" s="4" t="s">
        <v>356</v>
      </c>
      <c r="G28" s="290" t="s">
        <v>59</v>
      </c>
      <c r="H28" s="4" t="s">
        <v>253</v>
      </c>
    </row>
    <row r="29" spans="1:8">
      <c r="A29" s="56"/>
      <c r="C29" s="57"/>
      <c r="D29" s="84" t="s">
        <v>373</v>
      </c>
      <c r="E29" s="4" t="s">
        <v>356</v>
      </c>
      <c r="F29" s="4" t="s">
        <v>356</v>
      </c>
      <c r="G29" s="290" t="s">
        <v>60</v>
      </c>
      <c r="H29" s="4" t="s">
        <v>18</v>
      </c>
    </row>
    <row r="30" spans="1:8">
      <c r="A30" s="56"/>
      <c r="C30" s="57"/>
      <c r="D30" s="84" t="s">
        <v>264</v>
      </c>
      <c r="E30" s="4" t="s">
        <v>346</v>
      </c>
      <c r="F30" s="4" t="s">
        <v>356</v>
      </c>
      <c r="G30" s="290" t="s">
        <v>484</v>
      </c>
      <c r="H30" s="4" t="s">
        <v>434</v>
      </c>
    </row>
    <row r="31" spans="1:8" ht="18">
      <c r="A31" s="4"/>
      <c r="B31" s="82" t="s">
        <v>332</v>
      </c>
      <c r="C31" s="55" t="s">
        <v>0</v>
      </c>
      <c r="D31" s="84" t="s">
        <v>214</v>
      </c>
      <c r="E31" s="4" t="s">
        <v>346</v>
      </c>
      <c r="F31" s="4" t="s">
        <v>356</v>
      </c>
      <c r="G31" s="290" t="s">
        <v>61</v>
      </c>
      <c r="H31" s="4" t="s">
        <v>434</v>
      </c>
    </row>
    <row r="32" spans="1:8">
      <c r="A32" s="4"/>
      <c r="B32" s="84" t="s">
        <v>3</v>
      </c>
      <c r="C32" s="56" t="s">
        <v>345</v>
      </c>
      <c r="G32" s="290" t="s">
        <v>472</v>
      </c>
      <c r="H32" s="4" t="s">
        <v>433</v>
      </c>
    </row>
    <row r="33" spans="1:8">
      <c r="A33" s="4"/>
      <c r="B33" s="84" t="s">
        <v>4</v>
      </c>
      <c r="C33" s="56" t="s">
        <v>496</v>
      </c>
      <c r="D33" s="4"/>
      <c r="E33" s="4"/>
      <c r="F33" s="4"/>
      <c r="G33" s="290" t="s">
        <v>472</v>
      </c>
      <c r="H33" s="4" t="s">
        <v>434</v>
      </c>
    </row>
    <row r="34" spans="1:8">
      <c r="A34" s="4"/>
      <c r="B34" s="84" t="s">
        <v>27</v>
      </c>
      <c r="C34" s="56" t="s">
        <v>346</v>
      </c>
      <c r="D34" s="4"/>
      <c r="E34" s="4"/>
      <c r="F34" s="4"/>
      <c r="G34" s="290" t="s">
        <v>474</v>
      </c>
      <c r="H34" s="4" t="s">
        <v>434</v>
      </c>
    </row>
    <row r="35" spans="1:8">
      <c r="A35" s="4"/>
      <c r="B35" s="84" t="s">
        <v>369</v>
      </c>
      <c r="C35" s="56" t="s">
        <v>356</v>
      </c>
      <c r="D35" s="4"/>
      <c r="E35" s="4"/>
      <c r="F35" s="4"/>
      <c r="G35" s="290" t="s">
        <v>233</v>
      </c>
      <c r="H35" s="4" t="s">
        <v>433</v>
      </c>
    </row>
    <row r="36" spans="1:8" ht="35">
      <c r="A36" s="4"/>
      <c r="B36" s="84" t="s">
        <v>214</v>
      </c>
      <c r="C36" s="56" t="s">
        <v>345</v>
      </c>
      <c r="D36" s="82" t="s">
        <v>13</v>
      </c>
      <c r="E36" s="85"/>
      <c r="F36" s="85" t="s">
        <v>329</v>
      </c>
      <c r="G36" s="290" t="s">
        <v>62</v>
      </c>
      <c r="H36" s="4" t="s">
        <v>253</v>
      </c>
    </row>
    <row r="37" spans="1:8">
      <c r="A37" s="4"/>
      <c r="B37" s="84"/>
      <c r="C37" s="4"/>
      <c r="D37" s="83" t="s">
        <v>326</v>
      </c>
      <c r="E37" s="86"/>
      <c r="F37" s="86" t="s">
        <v>347</v>
      </c>
      <c r="G37" s="290" t="s">
        <v>63</v>
      </c>
      <c r="H37" s="4" t="s">
        <v>18</v>
      </c>
    </row>
    <row r="38" spans="1:8">
      <c r="A38" s="4"/>
      <c r="B38" s="84"/>
      <c r="C38" s="4"/>
      <c r="D38" s="83" t="s">
        <v>327</v>
      </c>
      <c r="E38" s="86"/>
      <c r="F38" s="86" t="s">
        <v>347</v>
      </c>
      <c r="G38" s="290" t="s">
        <v>64</v>
      </c>
      <c r="H38" s="4" t="s">
        <v>18</v>
      </c>
    </row>
    <row r="39" spans="1:8">
      <c r="A39" s="4"/>
      <c r="B39" s="4"/>
      <c r="C39" s="4"/>
      <c r="D39" s="83" t="s">
        <v>330</v>
      </c>
      <c r="E39" s="86"/>
      <c r="F39" s="86" t="s">
        <v>346</v>
      </c>
      <c r="G39" s="290" t="s">
        <v>65</v>
      </c>
      <c r="H39" s="4" t="s">
        <v>433</v>
      </c>
    </row>
    <row r="40" spans="1:8">
      <c r="A40" s="4"/>
      <c r="B40" s="4"/>
      <c r="C40" s="4"/>
      <c r="D40" s="83" t="s">
        <v>497</v>
      </c>
      <c r="E40" s="86"/>
      <c r="F40" s="86" t="s">
        <v>496</v>
      </c>
      <c r="G40" s="290" t="s">
        <v>66</v>
      </c>
      <c r="H40" s="4" t="s">
        <v>18</v>
      </c>
    </row>
    <row r="41" spans="1:8">
      <c r="A41" s="4"/>
      <c r="B41" s="4"/>
      <c r="C41" s="4"/>
      <c r="D41" s="83" t="s">
        <v>331</v>
      </c>
      <c r="E41" s="86"/>
      <c r="F41" s="86" t="s">
        <v>348</v>
      </c>
      <c r="G41" s="290" t="s">
        <v>67</v>
      </c>
      <c r="H41" s="4" t="s">
        <v>17</v>
      </c>
    </row>
    <row r="42" spans="1:8">
      <c r="A42" s="4"/>
      <c r="B42" s="4"/>
      <c r="C42" s="4"/>
      <c r="D42" s="84" t="s">
        <v>214</v>
      </c>
      <c r="E42" s="87"/>
      <c r="F42" s="288" t="s">
        <v>346</v>
      </c>
      <c r="G42" s="290" t="s">
        <v>68</v>
      </c>
      <c r="H42" s="4" t="s">
        <v>18</v>
      </c>
    </row>
    <row r="43" spans="1:8">
      <c r="A43" s="4"/>
      <c r="B43" s="4"/>
      <c r="C43" s="4"/>
      <c r="D43" s="4"/>
      <c r="E43" s="4"/>
      <c r="F43" s="4"/>
      <c r="G43" s="290" t="s">
        <v>475</v>
      </c>
      <c r="H43" s="4" t="s">
        <v>434</v>
      </c>
    </row>
    <row r="44" spans="1:8">
      <c r="A44" s="4"/>
      <c r="B44" s="4"/>
      <c r="C44" s="4"/>
      <c r="D44" s="4"/>
      <c r="E44" s="4"/>
      <c r="F44" s="4"/>
      <c r="G44" s="290" t="s">
        <v>69</v>
      </c>
      <c r="H44" s="4" t="s">
        <v>18</v>
      </c>
    </row>
    <row r="45" spans="1:8">
      <c r="A45" s="4"/>
      <c r="B45" s="4"/>
      <c r="C45" s="4"/>
      <c r="D45" s="4"/>
      <c r="E45" s="4"/>
      <c r="F45" s="4"/>
      <c r="G45" s="290" t="s">
        <v>70</v>
      </c>
      <c r="H45" s="4" t="s">
        <v>18</v>
      </c>
    </row>
    <row r="46" spans="1:8">
      <c r="A46" s="4"/>
      <c r="B46" s="4"/>
      <c r="C46" s="4"/>
      <c r="D46" s="4"/>
      <c r="E46" s="4"/>
      <c r="F46" s="4"/>
      <c r="G46" s="290" t="s">
        <v>71</v>
      </c>
      <c r="H46" s="4" t="s">
        <v>434</v>
      </c>
    </row>
    <row r="47" spans="1:8">
      <c r="A47" s="4"/>
      <c r="B47" s="4"/>
      <c r="C47" s="4"/>
      <c r="D47" s="4"/>
      <c r="E47" s="4"/>
      <c r="F47" s="4"/>
      <c r="G47" s="290" t="s">
        <v>72</v>
      </c>
      <c r="H47" s="4" t="s">
        <v>433</v>
      </c>
    </row>
    <row r="48" spans="1:8">
      <c r="A48" s="4"/>
      <c r="B48" s="4"/>
      <c r="C48" s="4"/>
      <c r="D48" s="4"/>
      <c r="E48" s="4"/>
      <c r="F48" s="4"/>
      <c r="G48" s="290" t="s">
        <v>466</v>
      </c>
      <c r="H48" s="4" t="s">
        <v>432</v>
      </c>
    </row>
    <row r="49" spans="1:8">
      <c r="A49" s="4"/>
      <c r="B49" s="4"/>
      <c r="C49" s="4"/>
      <c r="D49" s="4"/>
      <c r="E49" s="4"/>
      <c r="F49" s="4"/>
      <c r="G49" s="290" t="s">
        <v>467</v>
      </c>
      <c r="H49" s="4" t="s">
        <v>432</v>
      </c>
    </row>
    <row r="50" spans="1:8">
      <c r="A50" s="4"/>
      <c r="B50" s="4"/>
      <c r="C50" s="4"/>
      <c r="D50" s="4"/>
      <c r="E50" s="4"/>
      <c r="F50" s="4"/>
      <c r="G50" s="290" t="s">
        <v>73</v>
      </c>
      <c r="H50" s="4" t="s">
        <v>434</v>
      </c>
    </row>
    <row r="51" spans="1:8">
      <c r="A51" s="4"/>
      <c r="B51" s="4"/>
      <c r="C51" s="4"/>
      <c r="D51" s="4"/>
      <c r="E51" s="4"/>
      <c r="F51" s="4"/>
      <c r="G51" s="290" t="s">
        <v>74</v>
      </c>
      <c r="H51" s="4" t="s">
        <v>18</v>
      </c>
    </row>
    <row r="52" spans="1:8">
      <c r="A52" s="4"/>
      <c r="B52" s="4"/>
      <c r="C52" s="4"/>
      <c r="D52" s="4"/>
      <c r="E52" s="4"/>
      <c r="F52" s="4"/>
      <c r="G52" s="290" t="s">
        <v>237</v>
      </c>
      <c r="H52" s="4" t="s">
        <v>18</v>
      </c>
    </row>
    <row r="53" spans="1:8">
      <c r="A53" s="4"/>
      <c r="B53" s="4"/>
      <c r="C53" s="4"/>
      <c r="D53" s="4"/>
      <c r="E53" s="4"/>
      <c r="F53" s="4"/>
      <c r="G53" s="290" t="s">
        <v>238</v>
      </c>
      <c r="H53" s="4" t="s">
        <v>18</v>
      </c>
    </row>
    <row r="54" spans="1:8">
      <c r="A54" s="4"/>
      <c r="B54" s="4"/>
      <c r="C54" s="4"/>
      <c r="D54" s="4"/>
      <c r="E54" s="4"/>
      <c r="F54" s="4"/>
      <c r="G54" s="290" t="s">
        <v>75</v>
      </c>
      <c r="H54" s="4" t="s">
        <v>433</v>
      </c>
    </row>
    <row r="55" spans="1:8">
      <c r="A55" s="4"/>
      <c r="B55" s="4"/>
      <c r="C55" s="4"/>
      <c r="D55" s="4"/>
      <c r="E55" s="4"/>
      <c r="F55" s="4"/>
      <c r="G55" s="290" t="s">
        <v>76</v>
      </c>
      <c r="H55" s="4" t="s">
        <v>434</v>
      </c>
    </row>
    <row r="56" spans="1:8">
      <c r="A56" s="4"/>
      <c r="B56" s="4"/>
      <c r="C56" s="4"/>
      <c r="D56" s="4"/>
      <c r="E56" s="4"/>
      <c r="F56" s="4"/>
      <c r="G56" s="290" t="s">
        <v>77</v>
      </c>
      <c r="H56" s="4" t="s">
        <v>18</v>
      </c>
    </row>
    <row r="57" spans="1:8">
      <c r="A57" s="4"/>
      <c r="B57" s="4"/>
      <c r="C57" s="4"/>
      <c r="D57" s="4"/>
      <c r="E57" s="4"/>
      <c r="F57" s="4"/>
      <c r="G57" s="290" t="s">
        <v>78</v>
      </c>
      <c r="H57" s="4" t="s">
        <v>253</v>
      </c>
    </row>
    <row r="58" spans="1:8">
      <c r="A58" s="4"/>
      <c r="B58" s="4"/>
      <c r="C58" s="4"/>
      <c r="D58" s="4"/>
      <c r="E58" s="4"/>
      <c r="F58" s="4"/>
      <c r="G58" s="290" t="s">
        <v>79</v>
      </c>
      <c r="H58" s="4" t="s">
        <v>434</v>
      </c>
    </row>
    <row r="59" spans="1:8">
      <c r="A59" s="4"/>
      <c r="B59" s="4"/>
      <c r="C59" s="4"/>
      <c r="D59" s="4"/>
      <c r="E59" s="4"/>
      <c r="F59" s="4"/>
      <c r="G59" s="290" t="s">
        <v>241</v>
      </c>
      <c r="H59" s="4" t="s">
        <v>434</v>
      </c>
    </row>
    <row r="60" spans="1:8">
      <c r="A60" s="4"/>
      <c r="B60" s="4"/>
      <c r="C60" s="4"/>
      <c r="D60" s="4"/>
      <c r="E60" s="4"/>
      <c r="F60" s="4"/>
      <c r="G60" s="290" t="s">
        <v>80</v>
      </c>
      <c r="H60" s="4" t="s">
        <v>231</v>
      </c>
    </row>
    <row r="61" spans="1:8">
      <c r="A61" s="4"/>
      <c r="B61" s="4"/>
      <c r="C61" s="4"/>
      <c r="D61" s="4"/>
      <c r="E61" s="4"/>
      <c r="F61" s="4"/>
      <c r="G61" s="290" t="s">
        <v>234</v>
      </c>
      <c r="H61" s="4" t="s">
        <v>253</v>
      </c>
    </row>
    <row r="62" spans="1:8">
      <c r="A62" s="4"/>
      <c r="B62" s="4"/>
      <c r="C62" s="4"/>
      <c r="D62" s="4"/>
      <c r="E62" s="4"/>
      <c r="F62" s="4"/>
      <c r="G62" s="290" t="s">
        <v>81</v>
      </c>
      <c r="H62" s="4" t="s">
        <v>232</v>
      </c>
    </row>
    <row r="63" spans="1:8">
      <c r="A63" s="4"/>
      <c r="B63" s="4"/>
      <c r="C63" s="4"/>
      <c r="D63" s="4"/>
      <c r="E63" s="4"/>
      <c r="F63" s="4"/>
      <c r="G63" s="290" t="s">
        <v>82</v>
      </c>
      <c r="H63" s="4" t="s">
        <v>18</v>
      </c>
    </row>
    <row r="64" spans="1:8">
      <c r="A64" s="4"/>
      <c r="B64" s="4"/>
      <c r="C64" s="4"/>
      <c r="D64" s="4"/>
      <c r="E64" s="4"/>
      <c r="F64" s="4"/>
      <c r="G64" s="290" t="s">
        <v>83</v>
      </c>
      <c r="H64" s="4" t="s">
        <v>434</v>
      </c>
    </row>
    <row r="65" spans="1:8">
      <c r="A65" s="4"/>
      <c r="B65" s="4"/>
      <c r="C65" s="4"/>
      <c r="D65" s="4"/>
      <c r="E65" s="4"/>
      <c r="F65" s="4"/>
      <c r="G65" s="290" t="s">
        <v>84</v>
      </c>
      <c r="H65" s="4" t="s">
        <v>434</v>
      </c>
    </row>
    <row r="66" spans="1:8">
      <c r="A66" s="4"/>
      <c r="B66" s="4"/>
      <c r="C66" s="4"/>
      <c r="D66" s="4"/>
      <c r="E66" s="4"/>
      <c r="F66" s="4"/>
      <c r="G66" s="290" t="s">
        <v>85</v>
      </c>
      <c r="H66" s="4" t="s">
        <v>434</v>
      </c>
    </row>
    <row r="67" spans="1:8">
      <c r="A67" s="4"/>
      <c r="B67" s="4"/>
      <c r="C67" s="4"/>
      <c r="D67" s="4"/>
      <c r="E67" s="4"/>
      <c r="F67" s="4"/>
      <c r="G67" s="290" t="s">
        <v>86</v>
      </c>
      <c r="H67" s="4" t="s">
        <v>18</v>
      </c>
    </row>
    <row r="68" spans="1:8">
      <c r="A68" s="4"/>
      <c r="B68" s="4"/>
      <c r="C68" s="4"/>
      <c r="D68" s="4"/>
      <c r="E68" s="4"/>
      <c r="F68" s="4"/>
      <c r="G68" s="290" t="s">
        <v>87</v>
      </c>
      <c r="H68" s="4" t="s">
        <v>434</v>
      </c>
    </row>
    <row r="69" spans="1:8">
      <c r="A69" s="4"/>
      <c r="B69" s="4"/>
      <c r="C69" s="4"/>
      <c r="D69" s="4"/>
      <c r="E69" s="4"/>
      <c r="F69" s="4"/>
      <c r="G69" s="290" t="s">
        <v>88</v>
      </c>
      <c r="H69" s="4" t="s">
        <v>18</v>
      </c>
    </row>
    <row r="70" spans="1:8">
      <c r="A70" s="4"/>
      <c r="B70" s="4"/>
      <c r="C70" s="4"/>
      <c r="D70" s="4"/>
      <c r="E70" s="4"/>
      <c r="F70" s="4"/>
      <c r="G70" s="290" t="s">
        <v>446</v>
      </c>
      <c r="H70" s="4" t="s">
        <v>18</v>
      </c>
    </row>
    <row r="71" spans="1:8">
      <c r="A71" s="4"/>
      <c r="B71" s="4"/>
      <c r="C71" s="4"/>
      <c r="D71" s="4"/>
      <c r="E71" s="4"/>
      <c r="F71" s="4"/>
      <c r="G71" s="290" t="s">
        <v>89</v>
      </c>
      <c r="H71" s="4" t="s">
        <v>253</v>
      </c>
    </row>
    <row r="72" spans="1:8">
      <c r="A72" s="4"/>
      <c r="B72" s="4"/>
      <c r="C72" s="4"/>
      <c r="D72" s="4"/>
      <c r="E72" s="4"/>
      <c r="F72" s="4"/>
      <c r="G72" s="290" t="s">
        <v>245</v>
      </c>
      <c r="H72" s="4" t="s">
        <v>18</v>
      </c>
    </row>
    <row r="73" spans="1:8">
      <c r="A73" s="4"/>
      <c r="B73" s="4"/>
      <c r="C73" s="4"/>
      <c r="D73" s="4"/>
      <c r="E73" s="4"/>
      <c r="F73" s="4"/>
      <c r="G73" s="290" t="s">
        <v>90</v>
      </c>
      <c r="H73" s="4" t="s">
        <v>18</v>
      </c>
    </row>
    <row r="74" spans="1:8">
      <c r="A74" s="4"/>
      <c r="B74" s="4"/>
      <c r="C74" s="4"/>
      <c r="D74" s="4"/>
      <c r="E74" s="4"/>
      <c r="F74" s="4"/>
      <c r="G74" s="290" t="s">
        <v>485</v>
      </c>
      <c r="H74" s="4" t="s">
        <v>434</v>
      </c>
    </row>
    <row r="75" spans="1:8">
      <c r="A75" s="4"/>
      <c r="B75" s="4"/>
      <c r="C75" s="4"/>
      <c r="D75" s="4"/>
      <c r="E75" s="4"/>
      <c r="F75" s="4"/>
      <c r="G75" s="290" t="s">
        <v>468</v>
      </c>
      <c r="H75" s="4" t="s">
        <v>253</v>
      </c>
    </row>
    <row r="76" spans="1:8">
      <c r="A76" s="4"/>
      <c r="B76" s="4"/>
      <c r="C76" s="4"/>
      <c r="D76" s="4"/>
      <c r="E76" s="4"/>
      <c r="F76" s="4"/>
      <c r="G76" s="290" t="s">
        <v>91</v>
      </c>
      <c r="H76" s="4" t="s">
        <v>433</v>
      </c>
    </row>
    <row r="77" spans="1:8">
      <c r="A77" s="4"/>
      <c r="B77" s="4"/>
      <c r="C77" s="4"/>
      <c r="D77" s="4"/>
      <c r="E77" s="4"/>
      <c r="F77" s="4"/>
      <c r="G77" s="290" t="s">
        <v>92</v>
      </c>
      <c r="H77" s="4" t="s">
        <v>232</v>
      </c>
    </row>
    <row r="78" spans="1:8">
      <c r="A78" s="4"/>
      <c r="B78" s="4"/>
      <c r="C78" s="4"/>
      <c r="D78" s="4"/>
      <c r="E78" s="4"/>
      <c r="F78" s="4"/>
      <c r="G78" s="290" t="s">
        <v>93</v>
      </c>
      <c r="H78" s="4" t="s">
        <v>232</v>
      </c>
    </row>
    <row r="79" spans="1:8">
      <c r="A79" s="4"/>
      <c r="B79" s="4"/>
      <c r="C79" s="4"/>
      <c r="D79" s="4"/>
      <c r="E79" s="4"/>
      <c r="F79" s="4"/>
      <c r="G79" s="290" t="s">
        <v>476</v>
      </c>
      <c r="H79" s="4" t="s">
        <v>434</v>
      </c>
    </row>
    <row r="80" spans="1:8">
      <c r="A80" s="4"/>
      <c r="B80" s="4"/>
      <c r="C80" s="4"/>
      <c r="D80" s="4"/>
      <c r="E80" s="4"/>
      <c r="F80" s="4"/>
      <c r="G80" s="290" t="s">
        <v>454</v>
      </c>
      <c r="H80" s="4" t="s">
        <v>432</v>
      </c>
    </row>
    <row r="81" spans="1:8">
      <c r="A81" s="4"/>
      <c r="B81" s="4"/>
      <c r="C81" s="4"/>
      <c r="D81" s="4"/>
      <c r="E81" s="4"/>
      <c r="F81" s="4"/>
      <c r="G81" s="290" t="s">
        <v>464</v>
      </c>
      <c r="H81" s="4" t="s">
        <v>432</v>
      </c>
    </row>
    <row r="82" spans="1:8">
      <c r="A82" s="4"/>
      <c r="B82" s="4"/>
      <c r="C82" s="4"/>
      <c r="D82" s="4"/>
      <c r="E82" s="4"/>
      <c r="F82" s="4"/>
      <c r="G82" s="290" t="s">
        <v>94</v>
      </c>
      <c r="H82" s="4" t="s">
        <v>18</v>
      </c>
    </row>
    <row r="83" spans="1:8">
      <c r="B83" s="4"/>
      <c r="C83" s="4"/>
      <c r="D83" s="4"/>
      <c r="E83" s="4"/>
      <c r="F83" s="4"/>
      <c r="G83" s="290" t="s">
        <v>95</v>
      </c>
      <c r="H83" s="4" t="s">
        <v>18</v>
      </c>
    </row>
    <row r="84" spans="1:8">
      <c r="B84" s="4"/>
      <c r="C84" s="4"/>
      <c r="D84" s="4"/>
      <c r="E84" s="4"/>
      <c r="F84" s="4"/>
      <c r="G84" s="290" t="s">
        <v>96</v>
      </c>
      <c r="H84" s="4" t="s">
        <v>231</v>
      </c>
    </row>
    <row r="85" spans="1:8">
      <c r="B85" s="4"/>
      <c r="C85" s="4"/>
      <c r="D85" s="4"/>
      <c r="E85" s="4"/>
      <c r="F85" s="4"/>
      <c r="G85" s="290" t="s">
        <v>97</v>
      </c>
      <c r="H85" s="4" t="s">
        <v>232</v>
      </c>
    </row>
    <row r="86" spans="1:8">
      <c r="B86" s="4"/>
      <c r="C86" s="4"/>
      <c r="D86" s="4"/>
      <c r="E86" s="4"/>
      <c r="F86" s="4"/>
      <c r="G86" s="290" t="s">
        <v>98</v>
      </c>
      <c r="H86" s="4" t="s">
        <v>18</v>
      </c>
    </row>
    <row r="87" spans="1:8">
      <c r="B87" s="4"/>
      <c r="C87" s="4"/>
      <c r="D87" s="4"/>
      <c r="E87" s="4"/>
      <c r="F87" s="4"/>
      <c r="G87" s="290" t="s">
        <v>494</v>
      </c>
      <c r="H87" s="4" t="s">
        <v>232</v>
      </c>
    </row>
    <row r="88" spans="1:8">
      <c r="B88" s="4"/>
      <c r="C88" s="4"/>
      <c r="D88" s="4"/>
      <c r="E88" s="4"/>
      <c r="F88" s="4"/>
      <c r="G88" s="290" t="s">
        <v>99</v>
      </c>
      <c r="H88" s="4" t="s">
        <v>232</v>
      </c>
    </row>
    <row r="89" spans="1:8">
      <c r="B89" s="4"/>
      <c r="C89" s="4"/>
      <c r="D89" s="4"/>
      <c r="E89" s="4"/>
      <c r="F89" s="4"/>
      <c r="G89" s="290" t="s">
        <v>490</v>
      </c>
      <c r="H89" s="4" t="s">
        <v>232</v>
      </c>
    </row>
    <row r="90" spans="1:8">
      <c r="C90" s="4"/>
      <c r="D90" s="4"/>
      <c r="E90" s="4"/>
      <c r="F90" s="4"/>
      <c r="G90" s="290" t="s">
        <v>100</v>
      </c>
      <c r="H90" s="4" t="s">
        <v>434</v>
      </c>
    </row>
    <row r="91" spans="1:8">
      <c r="C91" s="4"/>
      <c r="D91" s="4"/>
      <c r="E91" s="4"/>
      <c r="F91" s="4"/>
      <c r="G91" s="290" t="s">
        <v>477</v>
      </c>
      <c r="H91" s="4" t="s">
        <v>434</v>
      </c>
    </row>
    <row r="92" spans="1:8">
      <c r="C92" s="4"/>
      <c r="D92" s="4"/>
      <c r="E92" s="4"/>
      <c r="F92" s="4"/>
      <c r="G92" s="290" t="s">
        <v>455</v>
      </c>
      <c r="H92" s="4" t="s">
        <v>432</v>
      </c>
    </row>
    <row r="93" spans="1:8">
      <c r="G93" s="290" t="s">
        <v>101</v>
      </c>
      <c r="H93" s="4" t="s">
        <v>434</v>
      </c>
    </row>
    <row r="94" spans="1:8">
      <c r="G94" s="290" t="s">
        <v>492</v>
      </c>
      <c r="H94" s="4" t="s">
        <v>232</v>
      </c>
    </row>
    <row r="95" spans="1:8">
      <c r="G95" s="290" t="s">
        <v>102</v>
      </c>
      <c r="H95" s="4" t="s">
        <v>433</v>
      </c>
    </row>
    <row r="96" spans="1:8">
      <c r="G96" s="290" t="s">
        <v>103</v>
      </c>
      <c r="H96" s="4" t="s">
        <v>18</v>
      </c>
    </row>
    <row r="97" spans="7:8">
      <c r="G97" s="290" t="s">
        <v>104</v>
      </c>
      <c r="H97" s="4" t="s">
        <v>434</v>
      </c>
    </row>
    <row r="98" spans="7:8">
      <c r="G98" s="290" t="s">
        <v>105</v>
      </c>
      <c r="H98" s="4" t="s">
        <v>434</v>
      </c>
    </row>
    <row r="99" spans="7:8">
      <c r="G99" s="290" t="s">
        <v>463</v>
      </c>
      <c r="H99" s="4" t="s">
        <v>432</v>
      </c>
    </row>
    <row r="100" spans="7:8">
      <c r="G100" s="290" t="s">
        <v>106</v>
      </c>
      <c r="H100" s="4" t="s">
        <v>434</v>
      </c>
    </row>
    <row r="101" spans="7:8">
      <c r="G101" s="290" t="s">
        <v>236</v>
      </c>
      <c r="H101" s="4" t="s">
        <v>433</v>
      </c>
    </row>
    <row r="102" spans="7:8">
      <c r="G102" s="290" t="s">
        <v>107</v>
      </c>
      <c r="H102" s="4" t="s">
        <v>253</v>
      </c>
    </row>
    <row r="103" spans="7:8">
      <c r="G103" s="290" t="s">
        <v>108</v>
      </c>
      <c r="H103" s="4" t="s">
        <v>232</v>
      </c>
    </row>
    <row r="104" spans="7:8">
      <c r="G104" s="290" t="s">
        <v>109</v>
      </c>
      <c r="H104" s="4" t="s">
        <v>433</v>
      </c>
    </row>
    <row r="105" spans="7:8">
      <c r="G105" s="290" t="s">
        <v>110</v>
      </c>
      <c r="H105" s="4" t="s">
        <v>433</v>
      </c>
    </row>
    <row r="106" spans="7:8">
      <c r="G106" s="290" t="s">
        <v>235</v>
      </c>
      <c r="H106" s="4" t="s">
        <v>231</v>
      </c>
    </row>
    <row r="107" spans="7:8">
      <c r="G107" s="290" t="s">
        <v>111</v>
      </c>
      <c r="H107" s="4" t="s">
        <v>231</v>
      </c>
    </row>
    <row r="108" spans="7:8">
      <c r="G108" s="290" t="s">
        <v>112</v>
      </c>
      <c r="H108" s="4" t="s">
        <v>232</v>
      </c>
    </row>
    <row r="109" spans="7:8">
      <c r="G109" s="290" t="s">
        <v>491</v>
      </c>
      <c r="H109" s="4" t="s">
        <v>232</v>
      </c>
    </row>
    <row r="110" spans="7:8">
      <c r="G110" s="290" t="s">
        <v>113</v>
      </c>
      <c r="H110" s="4" t="s">
        <v>231</v>
      </c>
    </row>
    <row r="111" spans="7:8">
      <c r="G111" s="290" t="s">
        <v>114</v>
      </c>
      <c r="H111" s="4" t="s">
        <v>232</v>
      </c>
    </row>
    <row r="112" spans="7:8">
      <c r="G112" s="290" t="s">
        <v>115</v>
      </c>
      <c r="H112" s="4" t="s">
        <v>434</v>
      </c>
    </row>
    <row r="113" spans="7:8">
      <c r="G113" s="290" t="s">
        <v>116</v>
      </c>
      <c r="H113" s="4" t="s">
        <v>433</v>
      </c>
    </row>
    <row r="114" spans="7:8">
      <c r="G114" s="290" t="s">
        <v>493</v>
      </c>
      <c r="H114" s="4" t="s">
        <v>232</v>
      </c>
    </row>
    <row r="115" spans="7:8">
      <c r="G115" s="290" t="s">
        <v>117</v>
      </c>
      <c r="H115" s="4" t="s">
        <v>231</v>
      </c>
    </row>
    <row r="116" spans="7:8">
      <c r="G116" s="290" t="s">
        <v>118</v>
      </c>
      <c r="H116" s="4" t="s">
        <v>231</v>
      </c>
    </row>
    <row r="117" spans="7:8">
      <c r="G117" s="290" t="s">
        <v>119</v>
      </c>
      <c r="H117" s="4" t="s">
        <v>18</v>
      </c>
    </row>
    <row r="118" spans="7:8">
      <c r="G118" s="290" t="s">
        <v>120</v>
      </c>
      <c r="H118" s="4" t="s">
        <v>433</v>
      </c>
    </row>
    <row r="119" spans="7:8">
      <c r="G119" s="290" t="s">
        <v>240</v>
      </c>
      <c r="H119" s="4" t="s">
        <v>433</v>
      </c>
    </row>
    <row r="120" spans="7:8">
      <c r="G120" s="290" t="s">
        <v>121</v>
      </c>
      <c r="H120" s="4" t="s">
        <v>253</v>
      </c>
    </row>
    <row r="121" spans="7:8">
      <c r="G121" s="290" t="s">
        <v>122</v>
      </c>
      <c r="H121" s="4" t="s">
        <v>231</v>
      </c>
    </row>
    <row r="122" spans="7:8">
      <c r="G122" s="290" t="s">
        <v>242</v>
      </c>
      <c r="H122" s="4" t="s">
        <v>231</v>
      </c>
    </row>
    <row r="123" spans="7:8">
      <c r="G123" s="290" t="s">
        <v>243</v>
      </c>
      <c r="H123" s="4" t="s">
        <v>433</v>
      </c>
    </row>
    <row r="124" spans="7:8">
      <c r="G124" s="290" t="s">
        <v>123</v>
      </c>
      <c r="H124" s="4" t="s">
        <v>253</v>
      </c>
    </row>
    <row r="125" spans="7:8">
      <c r="G125" s="290" t="s">
        <v>124</v>
      </c>
      <c r="H125" s="4" t="s">
        <v>231</v>
      </c>
    </row>
    <row r="126" spans="7:8">
      <c r="G126" s="290" t="s">
        <v>125</v>
      </c>
      <c r="H126" s="4" t="s">
        <v>18</v>
      </c>
    </row>
    <row r="127" spans="7:8">
      <c r="G127" s="290" t="s">
        <v>126</v>
      </c>
      <c r="H127" s="4" t="s">
        <v>18</v>
      </c>
    </row>
    <row r="128" spans="7:8">
      <c r="G128" s="290" t="s">
        <v>127</v>
      </c>
      <c r="H128" s="4" t="s">
        <v>18</v>
      </c>
    </row>
    <row r="129" spans="7:8">
      <c r="G129" s="290" t="s">
        <v>128</v>
      </c>
      <c r="H129" s="4" t="s">
        <v>232</v>
      </c>
    </row>
    <row r="130" spans="7:8">
      <c r="G130" s="290" t="s">
        <v>129</v>
      </c>
      <c r="H130" s="4" t="s">
        <v>253</v>
      </c>
    </row>
    <row r="131" spans="7:8">
      <c r="G131" s="290" t="s">
        <v>130</v>
      </c>
      <c r="H131" s="4" t="s">
        <v>232</v>
      </c>
    </row>
    <row r="132" spans="7:8">
      <c r="G132" s="290" t="s">
        <v>471</v>
      </c>
      <c r="H132" s="4" t="s">
        <v>433</v>
      </c>
    </row>
    <row r="133" spans="7:8">
      <c r="G133" s="290" t="s">
        <v>469</v>
      </c>
      <c r="H133" s="4" t="s">
        <v>253</v>
      </c>
    </row>
    <row r="134" spans="7:8">
      <c r="G134" s="290" t="s">
        <v>131</v>
      </c>
      <c r="H134" s="4" t="s">
        <v>18</v>
      </c>
    </row>
    <row r="135" spans="7:8">
      <c r="G135" s="290" t="s">
        <v>132</v>
      </c>
      <c r="H135" s="4" t="s">
        <v>433</v>
      </c>
    </row>
    <row r="136" spans="7:8">
      <c r="G136" s="290" t="s">
        <v>133</v>
      </c>
      <c r="H136" s="4" t="s">
        <v>433</v>
      </c>
    </row>
    <row r="137" spans="7:8">
      <c r="G137" s="290" t="s">
        <v>134</v>
      </c>
      <c r="H137" s="4" t="s">
        <v>433</v>
      </c>
    </row>
    <row r="138" spans="7:8">
      <c r="G138" s="290" t="s">
        <v>135</v>
      </c>
      <c r="H138" s="4" t="s">
        <v>18</v>
      </c>
    </row>
    <row r="139" spans="7:8">
      <c r="G139" s="290" t="s">
        <v>136</v>
      </c>
      <c r="H139" s="4" t="s">
        <v>232</v>
      </c>
    </row>
    <row r="140" spans="7:8">
      <c r="G140" s="290" t="s">
        <v>137</v>
      </c>
      <c r="H140" s="4" t="s">
        <v>433</v>
      </c>
    </row>
    <row r="141" spans="7:8">
      <c r="G141" s="290" t="s">
        <v>478</v>
      </c>
      <c r="H141" s="4" t="s">
        <v>434</v>
      </c>
    </row>
    <row r="142" spans="7:8">
      <c r="G142" s="290" t="s">
        <v>447</v>
      </c>
      <c r="H142" s="4" t="s">
        <v>18</v>
      </c>
    </row>
    <row r="143" spans="7:8">
      <c r="G143" s="290" t="s">
        <v>138</v>
      </c>
      <c r="H143" s="4" t="s">
        <v>18</v>
      </c>
    </row>
    <row r="144" spans="7:8">
      <c r="G144" s="290" t="s">
        <v>450</v>
      </c>
      <c r="H144" s="4" t="s">
        <v>18</v>
      </c>
    </row>
    <row r="145" spans="7:8">
      <c r="G145" s="290" t="s">
        <v>139</v>
      </c>
      <c r="H145" s="4" t="s">
        <v>434</v>
      </c>
    </row>
    <row r="146" spans="7:8">
      <c r="G146" s="290" t="s">
        <v>457</v>
      </c>
      <c r="H146" s="4" t="s">
        <v>432</v>
      </c>
    </row>
    <row r="147" spans="7:8">
      <c r="G147" s="290" t="s">
        <v>239</v>
      </c>
      <c r="H147" s="4" t="s">
        <v>253</v>
      </c>
    </row>
    <row r="148" spans="7:8">
      <c r="G148" s="290" t="s">
        <v>140</v>
      </c>
      <c r="H148" s="4" t="s">
        <v>232</v>
      </c>
    </row>
    <row r="149" spans="7:8">
      <c r="G149" s="290" t="s">
        <v>141</v>
      </c>
      <c r="H149" s="4" t="s">
        <v>433</v>
      </c>
    </row>
    <row r="150" spans="7:8">
      <c r="G150" s="290" t="s">
        <v>142</v>
      </c>
      <c r="H150" s="4" t="s">
        <v>253</v>
      </c>
    </row>
    <row r="151" spans="7:8">
      <c r="G151" s="290" t="s">
        <v>479</v>
      </c>
      <c r="H151" s="4" t="s">
        <v>434</v>
      </c>
    </row>
    <row r="152" spans="7:8">
      <c r="G152" s="290" t="s">
        <v>143</v>
      </c>
      <c r="H152" s="4" t="s">
        <v>18</v>
      </c>
    </row>
    <row r="153" spans="7:8">
      <c r="G153" s="290" t="s">
        <v>144</v>
      </c>
      <c r="H153" s="4" t="s">
        <v>18</v>
      </c>
    </row>
    <row r="154" spans="7:8">
      <c r="G154" s="290" t="s">
        <v>248</v>
      </c>
      <c r="H154" s="4" t="s">
        <v>433</v>
      </c>
    </row>
    <row r="155" spans="7:8">
      <c r="G155" s="290" t="s">
        <v>145</v>
      </c>
      <c r="H155" s="4" t="s">
        <v>18</v>
      </c>
    </row>
    <row r="156" spans="7:8">
      <c r="G156" s="290" t="s">
        <v>146</v>
      </c>
      <c r="H156" s="4" t="s">
        <v>433</v>
      </c>
    </row>
    <row r="157" spans="7:8">
      <c r="G157" s="290" t="s">
        <v>147</v>
      </c>
      <c r="H157" s="4" t="s">
        <v>433</v>
      </c>
    </row>
    <row r="158" spans="7:8">
      <c r="G158" s="290" t="s">
        <v>148</v>
      </c>
      <c r="H158" s="4" t="s">
        <v>232</v>
      </c>
    </row>
    <row r="159" spans="7:8">
      <c r="G159" s="290" t="s">
        <v>480</v>
      </c>
      <c r="H159" s="4" t="s">
        <v>434</v>
      </c>
    </row>
    <row r="160" spans="7:8">
      <c r="G160" s="290" t="s">
        <v>459</v>
      </c>
      <c r="H160" s="4" t="s">
        <v>432</v>
      </c>
    </row>
    <row r="161" spans="7:8">
      <c r="G161" s="290" t="s">
        <v>149</v>
      </c>
      <c r="H161" s="4" t="s">
        <v>432</v>
      </c>
    </row>
    <row r="162" spans="7:8">
      <c r="G162" s="290" t="s">
        <v>150</v>
      </c>
      <c r="H162" s="4" t="s">
        <v>434</v>
      </c>
    </row>
    <row r="163" spans="7:8">
      <c r="G163" s="290" t="s">
        <v>151</v>
      </c>
      <c r="H163" s="4" t="s">
        <v>18</v>
      </c>
    </row>
    <row r="164" spans="7:8">
      <c r="G164" s="290" t="s">
        <v>152</v>
      </c>
      <c r="H164" s="4" t="s">
        <v>18</v>
      </c>
    </row>
    <row r="165" spans="7:8">
      <c r="G165" s="290" t="s">
        <v>458</v>
      </c>
      <c r="H165" s="4" t="s">
        <v>432</v>
      </c>
    </row>
    <row r="166" spans="7:8">
      <c r="G166" s="290" t="s">
        <v>460</v>
      </c>
      <c r="H166" s="4" t="s">
        <v>432</v>
      </c>
    </row>
    <row r="167" spans="7:8">
      <c r="G167" s="290" t="s">
        <v>244</v>
      </c>
      <c r="H167" s="4" t="s">
        <v>253</v>
      </c>
    </row>
    <row r="168" spans="7:8">
      <c r="G168" s="290" t="s">
        <v>462</v>
      </c>
      <c r="H168" s="4" t="s">
        <v>432</v>
      </c>
    </row>
    <row r="169" spans="7:8">
      <c r="G169" s="290" t="s">
        <v>153</v>
      </c>
      <c r="H169" s="4" t="s">
        <v>232</v>
      </c>
    </row>
    <row r="170" spans="7:8">
      <c r="G170" s="290" t="s">
        <v>154</v>
      </c>
      <c r="H170" s="4" t="s">
        <v>231</v>
      </c>
    </row>
    <row r="171" spans="7:8">
      <c r="G171" s="290" t="s">
        <v>155</v>
      </c>
      <c r="H171" s="4" t="s">
        <v>231</v>
      </c>
    </row>
    <row r="172" spans="7:8">
      <c r="G172" s="290" t="s">
        <v>156</v>
      </c>
      <c r="H172" s="4" t="s">
        <v>433</v>
      </c>
    </row>
    <row r="173" spans="7:8">
      <c r="G173" s="290" t="s">
        <v>157</v>
      </c>
      <c r="H173" s="4" t="s">
        <v>231</v>
      </c>
    </row>
    <row r="174" spans="7:8">
      <c r="G174" s="290" t="s">
        <v>158</v>
      </c>
      <c r="H174" s="4" t="s">
        <v>434</v>
      </c>
    </row>
    <row r="175" spans="7:8">
      <c r="G175" s="290" t="s">
        <v>159</v>
      </c>
      <c r="H175" s="4" t="s">
        <v>433</v>
      </c>
    </row>
    <row r="176" spans="7:8">
      <c r="G176" s="290" t="s">
        <v>160</v>
      </c>
      <c r="H176" s="4" t="s">
        <v>434</v>
      </c>
    </row>
    <row r="177" spans="7:8">
      <c r="G177" s="290" t="s">
        <v>161</v>
      </c>
      <c r="H177" s="4" t="s">
        <v>434</v>
      </c>
    </row>
    <row r="178" spans="7:8">
      <c r="G178" s="290" t="s">
        <v>162</v>
      </c>
      <c r="H178" s="4" t="s">
        <v>433</v>
      </c>
    </row>
    <row r="179" spans="7:8">
      <c r="G179" s="290" t="s">
        <v>453</v>
      </c>
      <c r="H179" s="4" t="s">
        <v>432</v>
      </c>
    </row>
    <row r="180" spans="7:8">
      <c r="G180" s="290" t="s">
        <v>163</v>
      </c>
      <c r="H180" s="4" t="s">
        <v>253</v>
      </c>
    </row>
    <row r="181" spans="7:8">
      <c r="G181" s="290" t="s">
        <v>164</v>
      </c>
      <c r="H181" s="4" t="s">
        <v>232</v>
      </c>
    </row>
    <row r="182" spans="7:8">
      <c r="G182" s="290" t="s">
        <v>487</v>
      </c>
      <c r="H182" s="4" t="s">
        <v>17</v>
      </c>
    </row>
    <row r="183" spans="7:8">
      <c r="G183" s="290" t="s">
        <v>165</v>
      </c>
      <c r="H183" s="4" t="s">
        <v>231</v>
      </c>
    </row>
    <row r="184" spans="7:8">
      <c r="G184" s="290" t="s">
        <v>166</v>
      </c>
      <c r="H184" s="4" t="s">
        <v>18</v>
      </c>
    </row>
    <row r="185" spans="7:8">
      <c r="G185" s="290" t="s">
        <v>167</v>
      </c>
      <c r="H185" s="4" t="s">
        <v>253</v>
      </c>
    </row>
    <row r="186" spans="7:8">
      <c r="G186" s="290" t="s">
        <v>246</v>
      </c>
      <c r="H186" s="4" t="s">
        <v>253</v>
      </c>
    </row>
    <row r="187" spans="7:8">
      <c r="G187" s="290" t="s">
        <v>168</v>
      </c>
      <c r="H187" s="4" t="s">
        <v>18</v>
      </c>
    </row>
    <row r="188" spans="7:8">
      <c r="G188" s="290" t="s">
        <v>451</v>
      </c>
      <c r="H188" s="4" t="s">
        <v>18</v>
      </c>
    </row>
    <row r="189" spans="7:8">
      <c r="G189" s="290" t="s">
        <v>169</v>
      </c>
      <c r="H189" s="4" t="s">
        <v>434</v>
      </c>
    </row>
    <row r="190" spans="7:8">
      <c r="G190" s="290" t="s">
        <v>170</v>
      </c>
      <c r="H190" s="4" t="s">
        <v>434</v>
      </c>
    </row>
    <row r="191" spans="7:8">
      <c r="G191" s="290" t="s">
        <v>488</v>
      </c>
      <c r="H191" s="4" t="s">
        <v>17</v>
      </c>
    </row>
    <row r="192" spans="7:8">
      <c r="G192" s="290" t="s">
        <v>171</v>
      </c>
      <c r="H192" s="4" t="s">
        <v>434</v>
      </c>
    </row>
    <row r="193" spans="7:8">
      <c r="G193" s="290" t="s">
        <v>172</v>
      </c>
      <c r="H193" s="4" t="s">
        <v>18</v>
      </c>
    </row>
    <row r="194" spans="7:8">
      <c r="G194" s="290" t="s">
        <v>173</v>
      </c>
      <c r="H194" s="4" t="s">
        <v>232</v>
      </c>
    </row>
    <row r="195" spans="7:8">
      <c r="G195" s="290" t="s">
        <v>249</v>
      </c>
      <c r="H195" s="4" t="s">
        <v>18</v>
      </c>
    </row>
    <row r="196" spans="7:8">
      <c r="G196" s="290" t="s">
        <v>174</v>
      </c>
      <c r="H196" s="4" t="s">
        <v>231</v>
      </c>
    </row>
    <row r="197" spans="7:8">
      <c r="G197" s="290" t="s">
        <v>175</v>
      </c>
      <c r="H197" s="4" t="s">
        <v>18</v>
      </c>
    </row>
    <row r="198" spans="7:8">
      <c r="G198" s="290" t="s">
        <v>176</v>
      </c>
      <c r="H198" s="4" t="s">
        <v>253</v>
      </c>
    </row>
    <row r="199" spans="7:8">
      <c r="G199" s="290" t="s">
        <v>177</v>
      </c>
      <c r="H199" s="4" t="s">
        <v>18</v>
      </c>
    </row>
    <row r="200" spans="7:8">
      <c r="G200" s="290" t="s">
        <v>178</v>
      </c>
      <c r="H200" s="4" t="s">
        <v>18</v>
      </c>
    </row>
    <row r="201" spans="7:8">
      <c r="G201" s="290" t="s">
        <v>179</v>
      </c>
      <c r="H201" s="4" t="s">
        <v>433</v>
      </c>
    </row>
    <row r="202" spans="7:8">
      <c r="G202" s="290" t="s">
        <v>180</v>
      </c>
      <c r="H202" s="4" t="s">
        <v>253</v>
      </c>
    </row>
    <row r="203" spans="7:8">
      <c r="G203" s="290" t="s">
        <v>181</v>
      </c>
      <c r="H203" s="4" t="s">
        <v>253</v>
      </c>
    </row>
    <row r="204" spans="7:8">
      <c r="G204" s="290" t="s">
        <v>182</v>
      </c>
      <c r="H204" s="4" t="s">
        <v>433</v>
      </c>
    </row>
    <row r="205" spans="7:8">
      <c r="G205" s="290" t="s">
        <v>183</v>
      </c>
      <c r="H205" s="4" t="s">
        <v>18</v>
      </c>
    </row>
    <row r="206" spans="7:8">
      <c r="G206" s="290" t="s">
        <v>184</v>
      </c>
      <c r="H206" s="4" t="s">
        <v>18</v>
      </c>
    </row>
    <row r="207" spans="7:8">
      <c r="G207" s="290" t="s">
        <v>486</v>
      </c>
      <c r="H207" s="4" t="s">
        <v>434</v>
      </c>
    </row>
    <row r="208" spans="7:8">
      <c r="G208" s="290" t="s">
        <v>250</v>
      </c>
      <c r="H208" s="4" t="s">
        <v>18</v>
      </c>
    </row>
    <row r="209" spans="7:8">
      <c r="G209" s="290" t="s">
        <v>185</v>
      </c>
      <c r="H209" s="4" t="s">
        <v>232</v>
      </c>
    </row>
    <row r="210" spans="7:8">
      <c r="G210" s="290" t="s">
        <v>186</v>
      </c>
      <c r="H210" s="4" t="s">
        <v>433</v>
      </c>
    </row>
    <row r="211" spans="7:8">
      <c r="G211" s="290" t="s">
        <v>187</v>
      </c>
      <c r="H211" s="4" t="s">
        <v>18</v>
      </c>
    </row>
    <row r="212" spans="7:8">
      <c r="G212" s="290" t="s">
        <v>188</v>
      </c>
      <c r="H212" s="4" t="s">
        <v>434</v>
      </c>
    </row>
    <row r="213" spans="7:8">
      <c r="G213" s="290" t="s">
        <v>495</v>
      </c>
      <c r="H213" s="4" t="s">
        <v>232</v>
      </c>
    </row>
    <row r="214" spans="7:8">
      <c r="G214" s="290" t="s">
        <v>449</v>
      </c>
      <c r="H214" s="4" t="s">
        <v>18</v>
      </c>
    </row>
    <row r="215" spans="7:8">
      <c r="G215" s="290" t="s">
        <v>189</v>
      </c>
      <c r="H215" s="4" t="s">
        <v>232</v>
      </c>
    </row>
    <row r="216" spans="7:8">
      <c r="G216" s="290" t="s">
        <v>190</v>
      </c>
      <c r="H216" s="4" t="s">
        <v>232</v>
      </c>
    </row>
    <row r="217" spans="7:8">
      <c r="G217" s="290" t="s">
        <v>247</v>
      </c>
      <c r="H217" s="4" t="s">
        <v>231</v>
      </c>
    </row>
    <row r="218" spans="7:8">
      <c r="G218" s="290" t="s">
        <v>470</v>
      </c>
      <c r="H218" s="4" t="s">
        <v>433</v>
      </c>
    </row>
    <row r="219" spans="7:8">
      <c r="G219" s="290" t="s">
        <v>191</v>
      </c>
      <c r="H219" s="4" t="s">
        <v>231</v>
      </c>
    </row>
    <row r="220" spans="7:8">
      <c r="G220" s="290" t="s">
        <v>251</v>
      </c>
      <c r="H220" s="4" t="s">
        <v>18</v>
      </c>
    </row>
    <row r="221" spans="7:8">
      <c r="G221" s="290" t="s">
        <v>192</v>
      </c>
      <c r="H221" s="4" t="s">
        <v>433</v>
      </c>
    </row>
    <row r="222" spans="7:8">
      <c r="G222" s="290" t="s">
        <v>193</v>
      </c>
      <c r="H222" s="4" t="s">
        <v>433</v>
      </c>
    </row>
    <row r="223" spans="7:8">
      <c r="G223" s="290" t="s">
        <v>194</v>
      </c>
      <c r="H223" s="4" t="s">
        <v>18</v>
      </c>
    </row>
    <row r="224" spans="7:8">
      <c r="G224" s="290" t="s">
        <v>456</v>
      </c>
      <c r="H224" s="4" t="s">
        <v>432</v>
      </c>
    </row>
    <row r="225" spans="7:8">
      <c r="G225" s="290" t="s">
        <v>195</v>
      </c>
      <c r="H225" s="4" t="s">
        <v>433</v>
      </c>
    </row>
    <row r="226" spans="7:8">
      <c r="G226" s="290" t="s">
        <v>196</v>
      </c>
      <c r="H226" s="4" t="s">
        <v>434</v>
      </c>
    </row>
    <row r="227" spans="7:8">
      <c r="G227" s="290" t="s">
        <v>197</v>
      </c>
      <c r="H227" s="4" t="s">
        <v>18</v>
      </c>
    </row>
    <row r="228" spans="7:8">
      <c r="G228" s="290" t="s">
        <v>198</v>
      </c>
      <c r="H228" s="4" t="s">
        <v>231</v>
      </c>
    </row>
    <row r="229" spans="7:8">
      <c r="G229" s="290" t="s">
        <v>199</v>
      </c>
      <c r="H229" s="4" t="s">
        <v>231</v>
      </c>
    </row>
    <row r="230" spans="7:8">
      <c r="G230" s="290" t="s">
        <v>481</v>
      </c>
      <c r="H230" s="4" t="s">
        <v>434</v>
      </c>
    </row>
    <row r="231" spans="7:8">
      <c r="G231" s="290" t="s">
        <v>200</v>
      </c>
      <c r="H231" s="4" t="s">
        <v>433</v>
      </c>
    </row>
    <row r="232" spans="7:8">
      <c r="G232" s="290" t="s">
        <v>465</v>
      </c>
      <c r="H232" s="4" t="s">
        <v>432</v>
      </c>
    </row>
    <row r="233" spans="7:8">
      <c r="G233" s="290" t="s">
        <v>482</v>
      </c>
      <c r="H233" s="4" t="s">
        <v>434</v>
      </c>
    </row>
    <row r="234" spans="7:8">
      <c r="G234" s="290" t="s">
        <v>201</v>
      </c>
      <c r="H234" s="4" t="s">
        <v>18</v>
      </c>
    </row>
    <row r="235" spans="7:8">
      <c r="G235" s="290" t="s">
        <v>202</v>
      </c>
      <c r="H235" s="4" t="s">
        <v>253</v>
      </c>
    </row>
    <row r="236" spans="7:8">
      <c r="G236" s="290" t="s">
        <v>203</v>
      </c>
      <c r="H236" s="4" t="s">
        <v>231</v>
      </c>
    </row>
    <row r="237" spans="7:8">
      <c r="G237" s="290" t="s">
        <v>204</v>
      </c>
      <c r="H237" s="4" t="s">
        <v>232</v>
      </c>
    </row>
    <row r="238" spans="7:8">
      <c r="G238" s="290" t="s">
        <v>205</v>
      </c>
      <c r="H238" s="4" t="s">
        <v>17</v>
      </c>
    </row>
    <row r="239" spans="7:8">
      <c r="G239" s="290" t="s">
        <v>206</v>
      </c>
      <c r="H239" s="4" t="s">
        <v>434</v>
      </c>
    </row>
    <row r="240" spans="7:8">
      <c r="G240" s="290" t="s">
        <v>207</v>
      </c>
      <c r="H240" s="4" t="s">
        <v>231</v>
      </c>
    </row>
    <row r="241" spans="7:8">
      <c r="G241" s="290" t="s">
        <v>208</v>
      </c>
      <c r="H241" s="4" t="s">
        <v>433</v>
      </c>
    </row>
    <row r="242" spans="7:8">
      <c r="G242" s="290" t="s">
        <v>489</v>
      </c>
      <c r="H242" s="4" t="s">
        <v>232</v>
      </c>
    </row>
    <row r="243" spans="7:8">
      <c r="G243" s="290" t="s">
        <v>209</v>
      </c>
      <c r="H243" s="4" t="s">
        <v>434</v>
      </c>
    </row>
    <row r="244" spans="7:8">
      <c r="G244" s="290" t="s">
        <v>210</v>
      </c>
      <c r="H244" s="4" t="s">
        <v>433</v>
      </c>
    </row>
    <row r="245" spans="7:8">
      <c r="G245" s="290" t="s">
        <v>461</v>
      </c>
      <c r="H245" s="4" t="s">
        <v>432</v>
      </c>
    </row>
    <row r="246" spans="7:8">
      <c r="G246" s="290" t="s">
        <v>448</v>
      </c>
      <c r="H246" s="4" t="s">
        <v>18</v>
      </c>
    </row>
    <row r="247" spans="7:8">
      <c r="G247" s="290" t="s">
        <v>211</v>
      </c>
      <c r="H247" s="4" t="s">
        <v>231</v>
      </c>
    </row>
    <row r="248" spans="7:8">
      <c r="G248" s="290" t="s">
        <v>212</v>
      </c>
      <c r="H248" s="4" t="s">
        <v>18</v>
      </c>
    </row>
    <row r="249" spans="7:8">
      <c r="G249" s="290" t="s">
        <v>213</v>
      </c>
      <c r="H249" s="4" t="s">
        <v>18</v>
      </c>
    </row>
  </sheetData>
  <sheetProtection algorithmName="SHA-512" hashValue="tSNKcJSdlgscyZZcXfFpJNgonm11hKukTcjvwj9jkw4ea6WX/4Z3e2C+sMaTSWixAuwcy+CQDnJSNOzozimpaA==" saltValue="eUnFkXzZT1AAR/rEkfGWXA==" spinCount="100000" sheet="1" objects="1" scenarios="1" formatCells="0" formatColumns="0" formatRows="0"/>
  <sortState xmlns:xlrd2="http://schemas.microsoft.com/office/spreadsheetml/2017/richdata2" ref="G3:H249">
    <sortCondition ref="G3:G249"/>
  </sortState>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ED0D0-EB69-974D-BA8B-38F13D6123BA}">
  <dimension ref="A1:Z984"/>
  <sheetViews>
    <sheetView showGridLines="0" topLeftCell="A3" zoomScale="70" zoomScaleNormal="70" workbookViewId="0">
      <selection activeCell="M24" sqref="M24"/>
    </sheetView>
  </sheetViews>
  <sheetFormatPr baseColWidth="10" defaultColWidth="12.6640625" defaultRowHeight="15" customHeight="1"/>
  <cols>
    <col min="1" max="1" width="19.5" style="5" customWidth="1"/>
    <col min="2" max="2" width="49.5" style="5" bestFit="1" customWidth="1"/>
    <col min="3" max="3" width="14.6640625" style="5" bestFit="1" customWidth="1"/>
    <col min="4" max="4" width="16.1640625" style="5" customWidth="1"/>
    <col min="5" max="5" width="10.5" style="5" bestFit="1" customWidth="1"/>
    <col min="6" max="6" width="12.1640625" style="5" bestFit="1" customWidth="1"/>
    <col min="7" max="7" width="14.6640625" style="5" bestFit="1" customWidth="1"/>
    <col min="8" max="11" width="13.1640625" style="5" bestFit="1" customWidth="1"/>
    <col min="12" max="13" width="14.6640625" style="5" bestFit="1" customWidth="1"/>
    <col min="14" max="14" width="102.5" style="5" customWidth="1"/>
    <col min="15" max="15" width="13.6640625" style="5" bestFit="1" customWidth="1"/>
    <col min="16" max="19" width="12.1640625" style="5" bestFit="1" customWidth="1"/>
    <col min="20" max="21" width="13.6640625" style="5" bestFit="1" customWidth="1"/>
    <col min="22" max="26" width="7.6640625" style="5" customWidth="1"/>
    <col min="27" max="16384" width="12.6640625" style="5"/>
  </cols>
  <sheetData>
    <row r="1" spans="1:26" ht="16">
      <c r="A1" s="6"/>
      <c r="B1" s="4"/>
      <c r="C1" s="4"/>
      <c r="D1" s="4"/>
      <c r="E1" s="4"/>
      <c r="F1" s="4"/>
      <c r="G1" s="4"/>
      <c r="H1" s="4"/>
      <c r="I1" s="4"/>
      <c r="J1" s="4"/>
      <c r="K1" s="4"/>
      <c r="L1" s="4"/>
      <c r="M1" s="4"/>
      <c r="N1" s="4"/>
      <c r="O1" s="4"/>
      <c r="P1" s="4"/>
      <c r="Q1" s="4"/>
      <c r="R1" s="4"/>
      <c r="S1" s="4"/>
      <c r="T1" s="4"/>
      <c r="U1" s="4"/>
      <c r="V1" s="4"/>
      <c r="W1" s="4"/>
      <c r="X1" s="4"/>
      <c r="Y1" s="4"/>
      <c r="Z1" s="4"/>
    </row>
    <row r="2" spans="1:26" ht="61" customHeight="1">
      <c r="A2" s="7" t="s">
        <v>265</v>
      </c>
      <c r="B2" s="8" t="s">
        <v>266</v>
      </c>
      <c r="C2" s="8" t="s">
        <v>29</v>
      </c>
      <c r="D2" s="9" t="s">
        <v>267</v>
      </c>
      <c r="E2" s="7" t="s">
        <v>16</v>
      </c>
      <c r="F2" s="10" t="s">
        <v>18</v>
      </c>
      <c r="G2" s="10" t="s">
        <v>432</v>
      </c>
      <c r="H2" s="10" t="s">
        <v>253</v>
      </c>
      <c r="I2" s="10" t="s">
        <v>433</v>
      </c>
      <c r="J2" s="10" t="s">
        <v>434</v>
      </c>
      <c r="K2" s="10" t="s">
        <v>231</v>
      </c>
      <c r="L2" s="10" t="s">
        <v>17</v>
      </c>
      <c r="M2" s="10" t="s">
        <v>232</v>
      </c>
      <c r="N2" s="26" t="s">
        <v>382</v>
      </c>
      <c r="O2" s="4"/>
      <c r="P2" s="4"/>
      <c r="Q2" s="4"/>
      <c r="R2" s="4"/>
      <c r="S2" s="4"/>
      <c r="T2" s="4"/>
      <c r="U2" s="4"/>
      <c r="V2" s="4"/>
      <c r="W2" s="4"/>
      <c r="X2" s="4"/>
      <c r="Y2" s="4"/>
      <c r="Z2" s="4"/>
    </row>
    <row r="3" spans="1:26" ht="34">
      <c r="A3" s="11" t="s">
        <v>5</v>
      </c>
      <c r="B3" s="4" t="s">
        <v>344</v>
      </c>
      <c r="C3" s="12" t="s">
        <v>268</v>
      </c>
      <c r="D3" s="12">
        <v>2020</v>
      </c>
      <c r="E3" s="13" t="s">
        <v>378</v>
      </c>
      <c r="F3" s="298">
        <v>52966.956749999998</v>
      </c>
      <c r="G3" s="298">
        <v>1569269.9550999999</v>
      </c>
      <c r="H3" s="298">
        <v>967774.37725000002</v>
      </c>
      <c r="I3" s="298">
        <v>967774.37725000002</v>
      </c>
      <c r="J3" s="298">
        <v>835573.20224999997</v>
      </c>
      <c r="K3" s="298">
        <v>185168.13175</v>
      </c>
      <c r="L3" s="298">
        <v>1076473.3957</v>
      </c>
      <c r="M3" s="298">
        <v>1405305.9034</v>
      </c>
      <c r="N3" s="30" t="s">
        <v>387</v>
      </c>
      <c r="O3" s="81"/>
      <c r="P3" s="81"/>
      <c r="Q3" s="81"/>
      <c r="R3" s="81"/>
      <c r="S3" s="81"/>
      <c r="T3" s="81"/>
      <c r="U3" s="81"/>
      <c r="V3" s="4"/>
      <c r="W3" s="4"/>
      <c r="X3" s="4"/>
      <c r="Y3" s="4"/>
      <c r="Z3" s="4"/>
    </row>
    <row r="4" spans="1:26" ht="34">
      <c r="A4" s="4"/>
      <c r="B4" s="4" t="s">
        <v>229</v>
      </c>
      <c r="C4" s="12" t="s">
        <v>268</v>
      </c>
      <c r="D4" s="12">
        <v>2020</v>
      </c>
      <c r="E4" s="13" t="s">
        <v>378</v>
      </c>
      <c r="F4" s="299">
        <v>958.76739999999995</v>
      </c>
      <c r="G4" s="299">
        <v>28805.029849999999</v>
      </c>
      <c r="H4" s="299">
        <v>14860.894699999999</v>
      </c>
      <c r="I4" s="299">
        <v>14860.894699999999</v>
      </c>
      <c r="J4" s="299">
        <v>8189.0596999999998</v>
      </c>
      <c r="K4" s="299">
        <v>9960.8025500000003</v>
      </c>
      <c r="L4" s="299">
        <v>18653.956450000001</v>
      </c>
      <c r="M4" s="299">
        <v>41879.3554</v>
      </c>
      <c r="N4" s="30" t="s">
        <v>386</v>
      </c>
      <c r="O4" s="81"/>
      <c r="P4" s="81"/>
      <c r="Q4" s="81"/>
      <c r="R4" s="81"/>
      <c r="S4" s="81"/>
      <c r="T4" s="81"/>
      <c r="U4" s="81"/>
      <c r="V4" s="4"/>
      <c r="W4" s="4"/>
      <c r="X4" s="4"/>
      <c r="Y4" s="4"/>
      <c r="Z4" s="4"/>
    </row>
    <row r="5" spans="1:26" ht="34">
      <c r="A5" s="66"/>
      <c r="B5" s="66" t="s">
        <v>230</v>
      </c>
      <c r="C5" s="67" t="s">
        <v>268</v>
      </c>
      <c r="D5" s="67">
        <v>2020</v>
      </c>
      <c r="E5" s="68" t="s">
        <v>378</v>
      </c>
      <c r="F5" s="72">
        <v>4.1276724423455482</v>
      </c>
      <c r="G5" s="72">
        <v>123.17022695765289</v>
      </c>
      <c r="H5" s="72">
        <v>69.573701754146541</v>
      </c>
      <c r="I5" s="72">
        <v>69.573701754146541</v>
      </c>
      <c r="J5" s="72">
        <v>49.859973630285872</v>
      </c>
      <c r="K5" s="72">
        <v>28.966735372271099</v>
      </c>
      <c r="L5" s="72">
        <v>82.059708273560489</v>
      </c>
      <c r="M5" s="72">
        <v>145.67803968252915</v>
      </c>
      <c r="N5" s="92" t="s">
        <v>383</v>
      </c>
      <c r="O5" s="81"/>
      <c r="P5" s="81"/>
      <c r="Q5" s="81"/>
      <c r="R5" s="81"/>
      <c r="S5" s="81"/>
      <c r="T5" s="81"/>
      <c r="U5" s="81"/>
      <c r="V5" s="4"/>
      <c r="W5" s="4"/>
      <c r="X5" s="4"/>
      <c r="Y5" s="4"/>
      <c r="Z5" s="4"/>
    </row>
    <row r="6" spans="1:26" ht="34">
      <c r="A6" s="63" t="s">
        <v>269</v>
      </c>
      <c r="B6" s="4" t="s">
        <v>354</v>
      </c>
      <c r="C6" s="64" t="s">
        <v>270</v>
      </c>
      <c r="D6" s="65" t="s">
        <v>271</v>
      </c>
      <c r="E6" s="64" t="s">
        <v>272</v>
      </c>
      <c r="F6" s="73">
        <v>1.03</v>
      </c>
      <c r="G6" s="73">
        <v>2.5099999999999998</v>
      </c>
      <c r="H6" s="73">
        <v>0.63</v>
      </c>
      <c r="I6" s="73">
        <v>0.51</v>
      </c>
      <c r="J6" s="73">
        <v>1.91</v>
      </c>
      <c r="K6" s="73">
        <v>0.93</v>
      </c>
      <c r="L6" s="73">
        <v>1.62</v>
      </c>
      <c r="M6" s="73">
        <v>2.16</v>
      </c>
      <c r="N6" s="30" t="s">
        <v>389</v>
      </c>
      <c r="O6" s="4"/>
      <c r="P6" s="4"/>
      <c r="Q6" s="4"/>
      <c r="R6" s="4"/>
      <c r="S6" s="4"/>
      <c r="T6" s="4"/>
      <c r="U6" s="4"/>
      <c r="V6" s="4"/>
      <c r="W6" s="4"/>
      <c r="X6" s="4"/>
      <c r="Y6" s="4"/>
      <c r="Z6" s="4"/>
    </row>
    <row r="7" spans="1:26" ht="34">
      <c r="A7" s="66"/>
      <c r="B7" s="66" t="s">
        <v>355</v>
      </c>
      <c r="C7" s="68" t="s">
        <v>268</v>
      </c>
      <c r="D7" s="67">
        <v>2020</v>
      </c>
      <c r="E7" s="69" t="s">
        <v>272</v>
      </c>
      <c r="F7" s="74">
        <v>6.0000000000000001E-3</v>
      </c>
      <c r="G7" s="74">
        <v>0.02</v>
      </c>
      <c r="H7" s="74">
        <v>1.4E-2</v>
      </c>
      <c r="I7" s="74">
        <v>7.0000000000000001E-3</v>
      </c>
      <c r="J7" s="74">
        <v>1.7000000000000001E-2</v>
      </c>
      <c r="K7" s="74">
        <v>1.4E-2</v>
      </c>
      <c r="L7" s="74">
        <v>1.7000000000000001E-2</v>
      </c>
      <c r="M7" s="74">
        <v>0.04</v>
      </c>
      <c r="N7" s="92" t="s">
        <v>384</v>
      </c>
      <c r="O7" s="4"/>
      <c r="P7" s="4"/>
      <c r="Q7" s="4"/>
      <c r="R7" s="4"/>
      <c r="S7" s="4"/>
      <c r="T7" s="4"/>
      <c r="U7" s="4"/>
      <c r="V7" s="4"/>
      <c r="W7" s="4"/>
      <c r="X7" s="4"/>
      <c r="Y7" s="4"/>
      <c r="Z7" s="4"/>
    </row>
    <row r="8" spans="1:26" ht="17">
      <c r="A8" s="11" t="s">
        <v>273</v>
      </c>
      <c r="B8" s="4" t="s">
        <v>226</v>
      </c>
      <c r="C8" s="16" t="s">
        <v>274</v>
      </c>
      <c r="D8" s="17" t="s">
        <v>271</v>
      </c>
      <c r="E8" s="16" t="s">
        <v>349</v>
      </c>
      <c r="F8" s="75">
        <v>3.4812500000000002</v>
      </c>
      <c r="G8" s="75">
        <v>40.506250000000001</v>
      </c>
      <c r="H8" s="75">
        <v>9.0562500000000004</v>
      </c>
      <c r="I8" s="75">
        <v>7.2750000000000004</v>
      </c>
      <c r="J8" s="75">
        <v>6.0424999999999995</v>
      </c>
      <c r="K8" s="75">
        <v>2.65625</v>
      </c>
      <c r="L8" s="75">
        <v>36.806249999999999</v>
      </c>
      <c r="M8" s="75">
        <v>30.693750000000001</v>
      </c>
      <c r="N8" s="42" t="s">
        <v>390</v>
      </c>
      <c r="O8" s="81"/>
      <c r="P8" s="81"/>
      <c r="Q8" s="81"/>
      <c r="R8" s="81"/>
      <c r="S8" s="81"/>
      <c r="T8" s="81"/>
      <c r="U8" s="81"/>
      <c r="V8" s="81"/>
      <c r="W8" s="81"/>
      <c r="X8" s="81"/>
      <c r="Y8" s="81"/>
      <c r="Z8" s="4"/>
    </row>
    <row r="9" spans="1:26" ht="34">
      <c r="A9" s="4"/>
      <c r="B9" s="4" t="s">
        <v>227</v>
      </c>
      <c r="C9" s="4" t="s">
        <v>274</v>
      </c>
      <c r="D9" s="17" t="s">
        <v>271</v>
      </c>
      <c r="E9" s="16" t="s">
        <v>349</v>
      </c>
      <c r="F9" s="75">
        <v>1.4750000000000001</v>
      </c>
      <c r="G9" s="75">
        <v>23.34375</v>
      </c>
      <c r="H9" s="75">
        <v>5.03125</v>
      </c>
      <c r="I9" s="75">
        <v>4.0374999999999996</v>
      </c>
      <c r="J9" s="75">
        <v>2.6512500000000001</v>
      </c>
      <c r="K9" s="75">
        <v>1.4437500000000001</v>
      </c>
      <c r="L9" s="75">
        <v>21.45</v>
      </c>
      <c r="M9" s="75">
        <v>16.681249999999999</v>
      </c>
      <c r="N9" s="42" t="s">
        <v>391</v>
      </c>
      <c r="O9" s="81"/>
      <c r="P9" s="81"/>
      <c r="Q9" s="81"/>
      <c r="R9" s="81"/>
      <c r="S9" s="81"/>
      <c r="T9" s="81"/>
      <c r="U9" s="81"/>
      <c r="V9" s="81"/>
      <c r="W9" s="81"/>
      <c r="X9" s="81"/>
      <c r="Y9" s="81"/>
      <c r="Z9" s="4"/>
    </row>
    <row r="10" spans="1:26" ht="17">
      <c r="A10" s="66"/>
      <c r="B10" s="66" t="s">
        <v>228</v>
      </c>
      <c r="C10" s="66" t="s">
        <v>274</v>
      </c>
      <c r="D10" s="70" t="s">
        <v>271</v>
      </c>
      <c r="E10" s="70" t="s">
        <v>349</v>
      </c>
      <c r="F10" s="76">
        <v>0.99375000000000002</v>
      </c>
      <c r="G10" s="76">
        <v>19.387499999999999</v>
      </c>
      <c r="H10" s="76">
        <v>3.7937500000000002</v>
      </c>
      <c r="I10" s="76">
        <v>2.5812499999999998</v>
      </c>
      <c r="J10" s="76">
        <v>1.7449999999999999</v>
      </c>
      <c r="K10" s="76">
        <v>1.1187499999999999</v>
      </c>
      <c r="L10" s="76">
        <v>16.75</v>
      </c>
      <c r="M10" s="76">
        <v>13.512499999999999</v>
      </c>
      <c r="N10" s="93" t="s">
        <v>392</v>
      </c>
      <c r="O10" s="81"/>
      <c r="P10" s="81"/>
      <c r="Q10" s="81"/>
      <c r="R10" s="81"/>
      <c r="S10" s="81"/>
      <c r="T10" s="81"/>
      <c r="U10" s="81"/>
      <c r="V10" s="81"/>
      <c r="W10" s="81"/>
      <c r="X10" s="81"/>
      <c r="Y10" s="81"/>
      <c r="Z10" s="4"/>
    </row>
    <row r="11" spans="1:26" ht="34">
      <c r="A11" s="11" t="s">
        <v>32</v>
      </c>
      <c r="B11" s="4" t="s">
        <v>255</v>
      </c>
      <c r="C11" s="16" t="s">
        <v>275</v>
      </c>
      <c r="D11" s="17" t="s">
        <v>271</v>
      </c>
      <c r="E11" s="17" t="s">
        <v>276</v>
      </c>
      <c r="F11" s="77">
        <v>46</v>
      </c>
      <c r="G11" s="77">
        <v>108</v>
      </c>
      <c r="H11" s="77">
        <v>87</v>
      </c>
      <c r="I11" s="77">
        <v>99</v>
      </c>
      <c r="J11" s="77">
        <v>128.80000000000001</v>
      </c>
      <c r="K11" s="77">
        <v>62</v>
      </c>
      <c r="L11" s="77">
        <v>69</v>
      </c>
      <c r="M11" s="77">
        <v>135</v>
      </c>
      <c r="N11" s="32" t="s">
        <v>385</v>
      </c>
      <c r="O11" s="4"/>
      <c r="P11" s="4"/>
      <c r="Q11" s="4"/>
      <c r="R11" s="4"/>
      <c r="S11" s="4"/>
      <c r="T11" s="4"/>
      <c r="U11" s="4"/>
      <c r="V11" s="4"/>
      <c r="W11" s="4"/>
      <c r="X11" s="4"/>
      <c r="Y11" s="4"/>
      <c r="Z11" s="4"/>
    </row>
    <row r="12" spans="1:26" ht="34">
      <c r="A12" s="11"/>
      <c r="B12" s="4" t="s">
        <v>256</v>
      </c>
      <c r="C12" s="16" t="s">
        <v>277</v>
      </c>
      <c r="D12" s="12" t="s">
        <v>278</v>
      </c>
      <c r="E12" s="17" t="s">
        <v>276</v>
      </c>
      <c r="F12" s="77">
        <v>54.97</v>
      </c>
      <c r="G12" s="77">
        <v>56.9</v>
      </c>
      <c r="H12" s="77">
        <v>70.430000000000007</v>
      </c>
      <c r="I12" s="77">
        <v>57.52</v>
      </c>
      <c r="J12" s="77">
        <v>53.77</v>
      </c>
      <c r="K12" s="77">
        <v>51.89</v>
      </c>
      <c r="L12" s="77">
        <v>57.25</v>
      </c>
      <c r="M12" s="77">
        <v>53.72</v>
      </c>
      <c r="N12" s="32" t="s">
        <v>445</v>
      </c>
      <c r="O12" s="4"/>
      <c r="P12" s="4"/>
      <c r="Q12" s="4"/>
      <c r="R12" s="4"/>
      <c r="S12" s="4"/>
      <c r="T12" s="4"/>
      <c r="U12" s="4"/>
      <c r="V12" s="4"/>
      <c r="W12" s="4"/>
      <c r="X12" s="4"/>
      <c r="Y12" s="4"/>
      <c r="Z12" s="4"/>
    </row>
    <row r="13" spans="1:26" s="301" customFormat="1" ht="34">
      <c r="A13" s="300"/>
      <c r="B13" s="4" t="s">
        <v>507</v>
      </c>
      <c r="C13" s="16" t="s">
        <v>503</v>
      </c>
      <c r="D13" s="12" t="s">
        <v>271</v>
      </c>
      <c r="E13" s="17" t="s">
        <v>276</v>
      </c>
      <c r="F13" s="77" cm="1">
        <v>49.769496212507931</v>
      </c>
      <c r="G13" s="77" cm="1">
        <v>62.663899293755335</v>
      </c>
      <c r="H13" s="77" cm="1">
        <v>50.489582576607553</v>
      </c>
      <c r="I13" s="77" cm="1">
        <v>57.444156520619778</v>
      </c>
      <c r="J13" s="77" cm="1">
        <v>74.726582034757314</v>
      </c>
      <c r="K13" s="77" cm="1">
        <v>35.981791846877023</v>
      </c>
      <c r="L13" s="77" cm="1">
        <v>40.04404683492308</v>
      </c>
      <c r="M13" s="77" cm="1">
        <v>78.329022402599335</v>
      </c>
      <c r="N13" s="32" t="s">
        <v>510</v>
      </c>
    </row>
    <row r="14" spans="1:26" s="301" customFormat="1" ht="34">
      <c r="A14" s="300"/>
      <c r="B14" s="4" t="s">
        <v>508</v>
      </c>
      <c r="C14" s="16" t="s">
        <v>503</v>
      </c>
      <c r="D14" s="12" t="s">
        <v>271</v>
      </c>
      <c r="E14" s="17" t="s">
        <v>276</v>
      </c>
      <c r="F14" s="77" cm="1">
        <v>71.590330190212512</v>
      </c>
      <c r="G14" s="77" cm="1">
        <v>114.77627567775535</v>
      </c>
      <c r="H14" s="77" cm="1">
        <v>102.16908007860756</v>
      </c>
      <c r="I14" s="77" cm="1">
        <v>104.85456147061979</v>
      </c>
      <c r="J14" s="77" cm="1">
        <v>98.404830372757303</v>
      </c>
      <c r="K14" s="77" cm="1">
        <v>50.537904202077023</v>
      </c>
      <c r="L14" s="77" cm="1">
        <v>90.878218870923078</v>
      </c>
      <c r="M14" s="77" cm="1">
        <v>173.99596959459933</v>
      </c>
      <c r="N14" s="32" t="s">
        <v>512</v>
      </c>
    </row>
    <row r="15" spans="1:26" s="301" customFormat="1" ht="34">
      <c r="A15" s="300"/>
      <c r="B15" s="4" t="s">
        <v>509</v>
      </c>
      <c r="C15" s="16" t="s">
        <v>506</v>
      </c>
      <c r="D15" s="12" t="s">
        <v>271</v>
      </c>
      <c r="E15" s="17" t="s">
        <v>276</v>
      </c>
      <c r="F15" s="77" cm="1">
        <v>181.80866803436203</v>
      </c>
      <c r="G15" s="77" cm="1">
        <v>188.18508314896465</v>
      </c>
      <c r="H15" s="77" cm="1">
        <v>232.93573842158139</v>
      </c>
      <c r="I15" s="77" cm="1">
        <v>190.21050948032718</v>
      </c>
      <c r="J15" s="77" cm="1">
        <v>177.81287313250792</v>
      </c>
      <c r="K15" s="77" cm="1">
        <v>171.59086617802504</v>
      </c>
      <c r="L15" s="77" cm="1">
        <v>189.34683492307664</v>
      </c>
      <c r="M15" s="77" cm="1">
        <v>228.52488036880163</v>
      </c>
      <c r="N15" s="32" t="s">
        <v>511</v>
      </c>
    </row>
    <row r="16" spans="1:26" ht="34">
      <c r="A16" s="11"/>
      <c r="B16" s="4" t="s">
        <v>257</v>
      </c>
      <c r="C16" s="16" t="s">
        <v>277</v>
      </c>
      <c r="D16" s="12" t="s">
        <v>278</v>
      </c>
      <c r="E16" s="17" t="s">
        <v>276</v>
      </c>
      <c r="F16" s="77">
        <v>55</v>
      </c>
      <c r="G16" s="77">
        <v>52</v>
      </c>
      <c r="H16" s="77">
        <v>46</v>
      </c>
      <c r="I16" s="77">
        <v>37.020000000000003</v>
      </c>
      <c r="J16" s="77">
        <v>43.69</v>
      </c>
      <c r="K16" s="77">
        <v>42.09</v>
      </c>
      <c r="L16" s="77">
        <v>36.32</v>
      </c>
      <c r="M16" s="77">
        <v>48.55</v>
      </c>
      <c r="N16" s="32" t="s">
        <v>444</v>
      </c>
      <c r="O16" s="4"/>
      <c r="P16" s="4"/>
      <c r="Q16" s="4"/>
      <c r="R16" s="4"/>
      <c r="S16" s="4"/>
      <c r="T16" s="4"/>
      <c r="U16" s="4"/>
      <c r="V16" s="4"/>
      <c r="W16" s="4"/>
      <c r="X16" s="4"/>
      <c r="Y16" s="4"/>
      <c r="Z16" s="4"/>
    </row>
    <row r="17" spans="1:26" s="301" customFormat="1" ht="34">
      <c r="A17" s="300"/>
      <c r="B17" s="4" t="s">
        <v>502</v>
      </c>
      <c r="C17" s="16" t="s">
        <v>503</v>
      </c>
      <c r="D17" s="12" t="s">
        <v>271</v>
      </c>
      <c r="E17" s="17" t="s">
        <v>276</v>
      </c>
      <c r="F17" s="77" cm="1">
        <v>49.239999999999995</v>
      </c>
      <c r="G17" s="77" cm="1">
        <v>87.84</v>
      </c>
      <c r="H17" s="77" cm="1">
        <v>72.239999999999995</v>
      </c>
      <c r="I17" s="77" cm="1">
        <v>78.132920393943394</v>
      </c>
      <c r="J17" s="77" cm="1">
        <v>92.626468546935371</v>
      </c>
      <c r="K17" s="77" cm="1">
        <v>54.631467558102813</v>
      </c>
      <c r="L17" s="77" cm="1">
        <v>55.766345196278429</v>
      </c>
      <c r="M17" s="77" cm="1">
        <v>104.00029747063689</v>
      </c>
      <c r="N17" s="32" t="s">
        <v>510</v>
      </c>
    </row>
    <row r="18" spans="1:26" s="301" customFormat="1" ht="34">
      <c r="A18" s="300"/>
      <c r="B18" s="4" t="s">
        <v>504</v>
      </c>
      <c r="C18" s="16" t="s">
        <v>503</v>
      </c>
      <c r="D18" s="12" t="s">
        <v>271</v>
      </c>
      <c r="E18" s="17" t="s">
        <v>276</v>
      </c>
      <c r="F18" s="77" cm="1">
        <v>98.770748351999998</v>
      </c>
      <c r="G18" s="77" cm="1">
        <v>145.34331187199999</v>
      </c>
      <c r="H18" s="77" cm="1">
        <v>129.26565241599999</v>
      </c>
      <c r="I18" s="77" cm="1">
        <v>132.35516513561006</v>
      </c>
      <c r="J18" s="77" cm="1">
        <v>116.10059405443536</v>
      </c>
      <c r="K18" s="77" cm="1">
        <v>70.442417185302816</v>
      </c>
      <c r="L18" s="77" cm="1">
        <v>107.91519409527842</v>
      </c>
      <c r="M18" s="77" cm="1">
        <v>209.79945828149403</v>
      </c>
      <c r="N18" s="32" t="s">
        <v>512</v>
      </c>
    </row>
    <row r="19" spans="1:26" s="301" customFormat="1" ht="34">
      <c r="A19" s="300"/>
      <c r="B19" s="4" t="s">
        <v>505</v>
      </c>
      <c r="C19" s="16" t="s">
        <v>506</v>
      </c>
      <c r="D19" s="12" t="s">
        <v>271</v>
      </c>
      <c r="E19" s="17" t="s">
        <v>276</v>
      </c>
      <c r="F19" s="77" cm="1">
        <v>194.9383964930804</v>
      </c>
      <c r="G19" s="77" cm="1">
        <v>200.00087105504502</v>
      </c>
      <c r="H19" s="77" cm="1">
        <v>240.94969579479505</v>
      </c>
      <c r="I19" s="77" cm="1">
        <v>202.37524098733778</v>
      </c>
      <c r="J19" s="77" cm="1">
        <v>172.45911003961029</v>
      </c>
      <c r="K19" s="77" cm="1">
        <v>178.28419541954719</v>
      </c>
      <c r="L19" s="77" cm="1">
        <v>184.28634519627843</v>
      </c>
      <c r="M19" s="77" cm="1">
        <v>238.03949086595094</v>
      </c>
      <c r="N19" s="32" t="s">
        <v>511</v>
      </c>
    </row>
    <row r="20" spans="1:26" ht="34">
      <c r="A20" s="71"/>
      <c r="B20" s="66" t="s">
        <v>258</v>
      </c>
      <c r="C20" s="69" t="s">
        <v>275</v>
      </c>
      <c r="D20" s="70">
        <v>2020</v>
      </c>
      <c r="E20" s="70" t="s">
        <v>276</v>
      </c>
      <c r="F20" s="316">
        <v>123.3917943</v>
      </c>
      <c r="G20" s="316">
        <v>197.84892479999999</v>
      </c>
      <c r="H20" s="316">
        <v>176.10258189999999</v>
      </c>
      <c r="I20" s="316">
        <v>180.74207749999999</v>
      </c>
      <c r="J20" s="316">
        <v>169.62456610000001</v>
      </c>
      <c r="K20" s="316">
        <v>87.096745440000007</v>
      </c>
      <c r="L20" s="316">
        <v>156.6451242</v>
      </c>
      <c r="M20" s="316">
        <v>299.94301239999999</v>
      </c>
      <c r="N20" s="94" t="s">
        <v>443</v>
      </c>
      <c r="O20" s="4"/>
      <c r="P20" s="4"/>
      <c r="Q20" s="4"/>
      <c r="R20" s="4"/>
      <c r="S20" s="4"/>
      <c r="T20" s="4"/>
      <c r="U20" s="4"/>
      <c r="V20" s="4"/>
      <c r="W20" s="4"/>
      <c r="X20" s="4"/>
      <c r="Y20" s="4"/>
      <c r="Z20" s="4"/>
    </row>
    <row r="21" spans="1:26" ht="34">
      <c r="A21" s="11" t="s">
        <v>9</v>
      </c>
      <c r="B21" s="4" t="s">
        <v>259</v>
      </c>
      <c r="C21" s="16" t="s">
        <v>275</v>
      </c>
      <c r="D21" s="17" t="s">
        <v>271</v>
      </c>
      <c r="E21" s="16" t="s">
        <v>279</v>
      </c>
      <c r="F21" s="77">
        <v>0.69800000000000006</v>
      </c>
      <c r="G21" s="77">
        <v>1.006</v>
      </c>
      <c r="H21" s="77">
        <v>0.8640000000000001</v>
      </c>
      <c r="I21" s="77">
        <v>0.98</v>
      </c>
      <c r="J21" s="77">
        <v>0.98599999999999999</v>
      </c>
      <c r="K21" s="77">
        <v>0.53800000000000003</v>
      </c>
      <c r="L21" s="77">
        <v>0.66199999999999992</v>
      </c>
      <c r="M21" s="77">
        <v>1.68</v>
      </c>
      <c r="N21" s="32" t="s">
        <v>388</v>
      </c>
      <c r="O21" s="4"/>
      <c r="P21" s="4"/>
      <c r="Q21" s="4"/>
      <c r="R21" s="4"/>
      <c r="S21" s="4"/>
      <c r="T21" s="4"/>
      <c r="U21" s="4"/>
      <c r="V21" s="4"/>
      <c r="W21" s="4"/>
      <c r="X21" s="4"/>
      <c r="Y21" s="4"/>
      <c r="Z21" s="4"/>
    </row>
    <row r="22" spans="1:26" ht="34">
      <c r="A22" s="4"/>
      <c r="B22" s="4" t="s">
        <v>260</v>
      </c>
      <c r="C22" s="4" t="s">
        <v>275</v>
      </c>
      <c r="D22" s="17" t="s">
        <v>271</v>
      </c>
      <c r="E22" s="16" t="s">
        <v>279</v>
      </c>
      <c r="F22" s="77">
        <v>0.60000000000000009</v>
      </c>
      <c r="G22" s="77">
        <v>0.95799999999999996</v>
      </c>
      <c r="H22" s="77">
        <v>0.85</v>
      </c>
      <c r="I22" s="77">
        <v>0.90199999999999991</v>
      </c>
      <c r="J22" s="77">
        <v>0.82599999999999996</v>
      </c>
      <c r="K22" s="77">
        <v>0.40400000000000003</v>
      </c>
      <c r="L22" s="77">
        <v>0.74199999999999988</v>
      </c>
      <c r="M22" s="77">
        <v>1.464</v>
      </c>
      <c r="N22" s="32" t="s">
        <v>393</v>
      </c>
      <c r="O22" s="4"/>
      <c r="P22" s="4"/>
      <c r="Q22" s="4"/>
      <c r="R22" s="4"/>
      <c r="S22" s="4"/>
      <c r="T22" s="4"/>
      <c r="U22" s="4"/>
      <c r="V22" s="4"/>
      <c r="W22" s="4"/>
      <c r="X22" s="4"/>
      <c r="Y22" s="4"/>
      <c r="Z22" s="4"/>
    </row>
    <row r="23" spans="1:26" ht="34">
      <c r="A23" s="4"/>
      <c r="B23" s="4" t="s">
        <v>261</v>
      </c>
      <c r="C23" s="4" t="s">
        <v>275</v>
      </c>
      <c r="D23" s="17" t="s">
        <v>271</v>
      </c>
      <c r="E23" s="17" t="s">
        <v>279</v>
      </c>
      <c r="F23" s="77">
        <v>0.33</v>
      </c>
      <c r="G23" s="77">
        <v>0.52000000000000013</v>
      </c>
      <c r="H23" s="77">
        <v>0.39799999999999996</v>
      </c>
      <c r="I23" s="77">
        <v>0.40800000000000003</v>
      </c>
      <c r="J23" s="77">
        <v>0.67666666666666675</v>
      </c>
      <c r="K23" s="77">
        <v>0.33</v>
      </c>
      <c r="L23" s="77">
        <v>0.58399999999999996</v>
      </c>
      <c r="M23" s="77">
        <v>0.70400000000000007</v>
      </c>
      <c r="N23" s="32" t="s">
        <v>394</v>
      </c>
      <c r="O23" s="4"/>
      <c r="P23" s="4"/>
      <c r="Q23" s="4"/>
      <c r="R23" s="4"/>
      <c r="S23" s="4"/>
      <c r="T23" s="4"/>
      <c r="U23" s="4"/>
      <c r="V23" s="4"/>
      <c r="W23" s="4"/>
      <c r="X23" s="4"/>
      <c r="Y23" s="4"/>
      <c r="Z23" s="4"/>
    </row>
    <row r="24" spans="1:26" ht="34">
      <c r="A24" s="15"/>
      <c r="B24" s="15" t="s">
        <v>262</v>
      </c>
      <c r="C24" s="15" t="s">
        <v>275</v>
      </c>
      <c r="D24" s="19" t="s">
        <v>271</v>
      </c>
      <c r="E24" s="19" t="s">
        <v>280</v>
      </c>
      <c r="F24" s="315">
        <v>0.11997674746396725</v>
      </c>
      <c r="G24" s="315">
        <v>0.12825026553599575</v>
      </c>
      <c r="H24" s="315">
        <v>0.12783654074597331</v>
      </c>
      <c r="I24" s="315">
        <v>0.31983411294887831</v>
      </c>
      <c r="J24" s="315">
        <v>0.21744400656271198</v>
      </c>
      <c r="K24" s="315">
        <v>0.12138874527705854</v>
      </c>
      <c r="L24" s="315">
        <v>0.1279011284258956</v>
      </c>
      <c r="M24" s="315">
        <v>0.35407959676773615</v>
      </c>
      <c r="N24" s="92" t="s">
        <v>395</v>
      </c>
      <c r="O24" s="4"/>
      <c r="P24" s="4"/>
      <c r="Q24" s="4"/>
      <c r="R24" s="4"/>
      <c r="S24" s="4"/>
      <c r="T24" s="4"/>
      <c r="U24" s="4"/>
      <c r="V24" s="4"/>
      <c r="W24" s="4"/>
      <c r="X24" s="4"/>
      <c r="Y24" s="4"/>
      <c r="Z24" s="4"/>
    </row>
    <row r="25" spans="1:26" ht="25" customHeight="1">
      <c r="A25" s="20" t="s">
        <v>281</v>
      </c>
      <c r="B25" s="21"/>
      <c r="C25" s="21"/>
      <c r="D25" s="4"/>
      <c r="E25" s="4"/>
      <c r="F25" s="4"/>
      <c r="G25" s="4"/>
      <c r="H25" s="4"/>
      <c r="I25" s="4"/>
      <c r="J25" s="4"/>
      <c r="K25" s="4"/>
      <c r="L25" s="4"/>
      <c r="M25" s="4"/>
      <c r="N25" s="4"/>
      <c r="O25" s="4"/>
      <c r="P25" s="4"/>
      <c r="Q25" s="4"/>
      <c r="R25" s="4"/>
      <c r="S25" s="4"/>
      <c r="T25" s="4"/>
      <c r="U25" s="4"/>
      <c r="V25" s="4"/>
      <c r="W25" s="4"/>
      <c r="X25" s="4"/>
      <c r="Y25" s="4"/>
      <c r="Z25" s="4"/>
    </row>
    <row r="26" spans="1:26" ht="16">
      <c r="A26" s="22"/>
      <c r="B26" s="4"/>
      <c r="C26" s="21"/>
      <c r="D26" s="4"/>
      <c r="E26" s="4"/>
      <c r="F26" s="23"/>
      <c r="G26" s="23"/>
      <c r="H26" s="23"/>
      <c r="I26" s="23"/>
      <c r="J26" s="23"/>
      <c r="K26" s="23"/>
      <c r="L26" s="23"/>
      <c r="M26" s="23"/>
      <c r="N26" s="4"/>
      <c r="O26" s="4"/>
      <c r="P26" s="4"/>
      <c r="Q26" s="4"/>
      <c r="R26" s="4"/>
      <c r="S26" s="4"/>
      <c r="T26" s="4"/>
      <c r="U26" s="4"/>
      <c r="V26" s="4"/>
      <c r="W26" s="4"/>
      <c r="X26" s="4"/>
      <c r="Y26" s="4"/>
      <c r="Z26" s="4"/>
    </row>
    <row r="27" spans="1:26" ht="15.75" customHeight="1">
      <c r="A27" s="18"/>
      <c r="B27" s="4"/>
      <c r="C27" s="4"/>
      <c r="D27" s="4"/>
      <c r="E27" s="4"/>
      <c r="F27" s="23"/>
      <c r="G27" s="23"/>
      <c r="H27" s="23"/>
      <c r="I27" s="23"/>
      <c r="J27" s="23"/>
      <c r="K27" s="23"/>
      <c r="L27" s="23"/>
      <c r="M27" s="23"/>
      <c r="N27" s="4"/>
      <c r="O27" s="4"/>
      <c r="P27" s="4"/>
      <c r="Q27" s="4"/>
      <c r="R27" s="4"/>
      <c r="S27" s="4"/>
      <c r="T27" s="4"/>
      <c r="U27" s="4"/>
      <c r="V27" s="4"/>
      <c r="W27" s="4"/>
      <c r="X27" s="4"/>
      <c r="Y27" s="4"/>
      <c r="Z27" s="4"/>
    </row>
    <row r="28" spans="1:26" ht="15.75" customHeight="1">
      <c r="A28" s="4"/>
      <c r="B28" s="4"/>
      <c r="C28" s="4"/>
      <c r="D28" s="4"/>
      <c r="E28" s="4"/>
      <c r="F28" s="23"/>
      <c r="G28" s="23"/>
      <c r="H28" s="23"/>
      <c r="I28" s="23"/>
      <c r="J28" s="23"/>
      <c r="K28" s="23"/>
      <c r="L28" s="23"/>
      <c r="M28" s="23"/>
      <c r="N28" s="4"/>
      <c r="O28" s="4"/>
      <c r="P28" s="4"/>
      <c r="Q28" s="4"/>
      <c r="R28" s="4"/>
      <c r="S28" s="4"/>
      <c r="T28" s="4"/>
      <c r="U28" s="4"/>
      <c r="V28" s="4"/>
      <c r="W28" s="4"/>
      <c r="X28" s="4"/>
      <c r="Y28" s="4"/>
      <c r="Z28" s="4"/>
    </row>
    <row r="29" spans="1:26" ht="15.7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15.7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15.7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15.7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15.7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15.7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15.7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5.7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5.7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5.7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5.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5.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sheetData>
  <sheetProtection algorithmName="SHA-512" hashValue="sxoIMSNbiqlGvpAjJ+0fGkujJEI2opOSaSaOGU3S+LgaOYt6/gV7sgkSIQOGziV6oY0uh6/gydJ7McZU6hE9ug==" saltValue="EHAiAhL/YN/dLHdUivORVA==" spinCount="100000" sheet="1" objects="1" scenarios="1" formatCells="0" formatColumns="0" formatRows="0"/>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A4000-CD1D-A449-82B2-7B644A7CCB88}">
  <dimension ref="A1:Z1005"/>
  <sheetViews>
    <sheetView showGridLines="0" zoomScale="70" zoomScaleNormal="70" workbookViewId="0">
      <pane xSplit="1" ySplit="2" topLeftCell="B3" activePane="bottomRight" state="frozen"/>
      <selection pane="topRight" activeCell="B1" sqref="B1"/>
      <selection pane="bottomLeft" activeCell="A3" sqref="A3"/>
      <selection pane="bottomRight" activeCell="C25" sqref="C25"/>
    </sheetView>
  </sheetViews>
  <sheetFormatPr baseColWidth="10" defaultColWidth="12.6640625" defaultRowHeight="15" customHeight="1"/>
  <cols>
    <col min="1" max="1" width="15.83203125" style="5" customWidth="1"/>
    <col min="2" max="2" width="41.1640625" style="5" bestFit="1" customWidth="1"/>
    <col min="3" max="3" width="24.33203125" style="5" customWidth="1"/>
    <col min="4" max="4" width="86.33203125" style="5" customWidth="1"/>
    <col min="5" max="5" width="67.83203125" style="5" customWidth="1"/>
    <col min="6" max="17" width="7.6640625" style="5" customWidth="1"/>
    <col min="18" max="18" width="48.6640625" style="5" customWidth="1"/>
    <col min="19" max="26" width="7.6640625" style="5" customWidth="1"/>
    <col min="27" max="16384" width="12.6640625" style="5"/>
  </cols>
  <sheetData>
    <row r="1" spans="1:26" ht="16">
      <c r="A1" s="6"/>
      <c r="B1" s="4"/>
      <c r="C1" s="4"/>
      <c r="D1" s="4"/>
      <c r="E1" s="4"/>
      <c r="F1" s="4"/>
      <c r="G1" s="4"/>
      <c r="H1" s="4"/>
      <c r="I1" s="4"/>
      <c r="J1" s="4"/>
      <c r="K1" s="4"/>
      <c r="L1" s="4"/>
      <c r="M1" s="4"/>
      <c r="N1" s="4"/>
      <c r="O1" s="4"/>
      <c r="P1" s="4"/>
      <c r="Q1" s="4"/>
      <c r="R1" s="4"/>
      <c r="S1" s="4"/>
      <c r="T1" s="4"/>
      <c r="U1" s="4"/>
      <c r="V1" s="4"/>
      <c r="W1" s="4"/>
      <c r="X1" s="4"/>
      <c r="Y1" s="4"/>
      <c r="Z1" s="4"/>
    </row>
    <row r="2" spans="1:26" ht="36.75" customHeight="1">
      <c r="A2" s="24" t="s">
        <v>265</v>
      </c>
      <c r="B2" s="25" t="s">
        <v>266</v>
      </c>
      <c r="C2" s="25" t="s">
        <v>29</v>
      </c>
      <c r="D2" s="26" t="s">
        <v>282</v>
      </c>
      <c r="E2" s="27" t="s">
        <v>283</v>
      </c>
      <c r="F2" s="14"/>
      <c r="G2" s="14"/>
      <c r="H2" s="14"/>
      <c r="I2" s="14"/>
      <c r="J2" s="14"/>
      <c r="K2" s="14"/>
      <c r="L2" s="14"/>
      <c r="M2" s="14"/>
      <c r="N2" s="14"/>
      <c r="O2" s="14"/>
      <c r="P2" s="14"/>
      <c r="Q2" s="14"/>
      <c r="R2" s="14"/>
      <c r="S2" s="14"/>
      <c r="T2" s="14"/>
      <c r="U2" s="14"/>
      <c r="V2" s="14"/>
      <c r="W2" s="14"/>
      <c r="X2" s="14"/>
      <c r="Y2" s="14"/>
      <c r="Z2" s="14"/>
    </row>
    <row r="3" spans="1:26" ht="102">
      <c r="A3" s="325" t="s">
        <v>5</v>
      </c>
      <c r="B3" s="28" t="s">
        <v>215</v>
      </c>
      <c r="C3" s="29" t="s">
        <v>284</v>
      </c>
      <c r="D3" s="30" t="s">
        <v>285</v>
      </c>
      <c r="E3" s="31" t="s">
        <v>286</v>
      </c>
      <c r="F3" s="4"/>
      <c r="G3" s="4"/>
      <c r="H3" s="4"/>
      <c r="I3" s="4"/>
      <c r="J3" s="4"/>
      <c r="K3" s="4"/>
      <c r="L3" s="4"/>
      <c r="M3" s="4"/>
      <c r="N3" s="4"/>
      <c r="O3" s="4"/>
      <c r="P3" s="4"/>
      <c r="Q3" s="4"/>
      <c r="R3" s="4"/>
      <c r="S3" s="4"/>
      <c r="T3" s="4"/>
      <c r="U3" s="4"/>
      <c r="V3" s="4"/>
      <c r="W3" s="4"/>
      <c r="X3" s="4"/>
      <c r="Y3" s="4"/>
      <c r="Z3" s="4"/>
    </row>
    <row r="4" spans="1:26" ht="102">
      <c r="A4" s="326"/>
      <c r="B4" s="32" t="s">
        <v>216</v>
      </c>
      <c r="C4" s="29" t="s">
        <v>284</v>
      </c>
      <c r="D4" s="30" t="s">
        <v>287</v>
      </c>
      <c r="E4" s="32" t="s">
        <v>288</v>
      </c>
      <c r="F4" s="4"/>
      <c r="G4" s="4"/>
      <c r="H4" s="4"/>
      <c r="I4" s="4"/>
      <c r="J4" s="4"/>
      <c r="K4" s="4"/>
      <c r="L4" s="4"/>
      <c r="M4" s="4"/>
      <c r="N4" s="4"/>
      <c r="O4" s="4"/>
      <c r="P4" s="4"/>
      <c r="Q4" s="4"/>
      <c r="R4" s="4"/>
      <c r="S4" s="4"/>
      <c r="T4" s="4"/>
      <c r="U4" s="4"/>
      <c r="V4" s="4"/>
      <c r="W4" s="4"/>
      <c r="X4" s="4"/>
      <c r="Y4" s="4"/>
      <c r="Z4" s="4"/>
    </row>
    <row r="5" spans="1:26" ht="68">
      <c r="A5" s="326"/>
      <c r="B5" s="33" t="s">
        <v>217</v>
      </c>
      <c r="C5" s="34" t="s">
        <v>284</v>
      </c>
      <c r="D5" s="33" t="s">
        <v>289</v>
      </c>
      <c r="E5" s="33" t="s">
        <v>290</v>
      </c>
      <c r="F5" s="4"/>
      <c r="G5" s="4"/>
      <c r="H5" s="4"/>
      <c r="I5" s="4"/>
      <c r="J5" s="4"/>
      <c r="K5" s="4"/>
      <c r="L5" s="4"/>
      <c r="M5" s="4"/>
      <c r="N5" s="4"/>
      <c r="O5" s="4"/>
      <c r="P5" s="4"/>
      <c r="Q5" s="4"/>
      <c r="R5" s="4"/>
      <c r="S5" s="4"/>
      <c r="T5" s="4"/>
      <c r="U5" s="4"/>
      <c r="V5" s="4"/>
      <c r="W5" s="4"/>
      <c r="X5" s="4"/>
      <c r="Y5" s="4"/>
      <c r="Z5" s="4"/>
    </row>
    <row r="6" spans="1:26" ht="4.5" customHeight="1">
      <c r="A6" s="35"/>
      <c r="B6" s="36"/>
      <c r="C6" s="36"/>
      <c r="D6" s="37"/>
      <c r="E6" s="37"/>
      <c r="F6" s="4"/>
      <c r="G6" s="4"/>
      <c r="H6" s="4"/>
      <c r="I6" s="4"/>
      <c r="J6" s="4"/>
      <c r="K6" s="4"/>
      <c r="L6" s="4"/>
      <c r="M6" s="4"/>
      <c r="N6" s="4"/>
      <c r="O6" s="4"/>
      <c r="P6" s="4"/>
      <c r="Q6" s="4"/>
      <c r="R6" s="4"/>
      <c r="S6" s="4"/>
      <c r="T6" s="4"/>
      <c r="U6" s="4"/>
      <c r="V6" s="4"/>
      <c r="W6" s="4"/>
      <c r="X6" s="4"/>
      <c r="Y6" s="4"/>
      <c r="Z6" s="4"/>
    </row>
    <row r="7" spans="1:26" ht="4.5" customHeight="1">
      <c r="A7" s="38"/>
      <c r="B7" s="14"/>
      <c r="C7" s="14"/>
      <c r="D7" s="39"/>
      <c r="E7" s="39"/>
      <c r="F7" s="4"/>
      <c r="G7" s="4"/>
      <c r="H7" s="4"/>
      <c r="I7" s="4"/>
      <c r="J7" s="4"/>
      <c r="K7" s="4"/>
      <c r="L7" s="4"/>
      <c r="M7" s="4"/>
      <c r="N7" s="4"/>
      <c r="O7" s="4"/>
      <c r="P7" s="4"/>
      <c r="Q7" s="4"/>
      <c r="R7" s="4"/>
      <c r="S7" s="4"/>
      <c r="T7" s="4"/>
      <c r="U7" s="4"/>
      <c r="V7" s="4"/>
      <c r="W7" s="4"/>
      <c r="X7" s="4"/>
      <c r="Y7" s="4"/>
      <c r="Z7" s="4"/>
    </row>
    <row r="8" spans="1:26" ht="102">
      <c r="A8" s="325" t="s">
        <v>269</v>
      </c>
      <c r="B8" s="40" t="s">
        <v>218</v>
      </c>
      <c r="C8" s="29" t="s">
        <v>291</v>
      </c>
      <c r="D8" s="30" t="s">
        <v>292</v>
      </c>
      <c r="E8" s="32" t="s">
        <v>293</v>
      </c>
      <c r="F8" s="4"/>
      <c r="G8" s="4"/>
      <c r="H8" s="4"/>
      <c r="I8" s="4"/>
      <c r="J8" s="4"/>
      <c r="K8" s="4"/>
      <c r="L8" s="4"/>
      <c r="M8" s="4"/>
      <c r="N8" s="4"/>
      <c r="O8" s="4"/>
      <c r="P8" s="4"/>
      <c r="Q8" s="4"/>
      <c r="R8" s="4"/>
      <c r="S8" s="4"/>
      <c r="T8" s="4"/>
      <c r="U8" s="4"/>
      <c r="V8" s="4"/>
      <c r="W8" s="4"/>
      <c r="X8" s="4"/>
      <c r="Y8" s="4"/>
      <c r="Z8" s="4"/>
    </row>
    <row r="9" spans="1:26" ht="119">
      <c r="A9" s="326"/>
      <c r="B9" s="41" t="s">
        <v>219</v>
      </c>
      <c r="C9" s="33" t="s">
        <v>284</v>
      </c>
      <c r="D9" s="33" t="s">
        <v>294</v>
      </c>
      <c r="E9" s="33" t="s">
        <v>295</v>
      </c>
      <c r="F9" s="4"/>
      <c r="G9" s="4"/>
      <c r="H9" s="4"/>
      <c r="I9" s="4"/>
      <c r="J9" s="4"/>
      <c r="K9" s="4"/>
      <c r="L9" s="4"/>
      <c r="M9" s="4"/>
      <c r="N9" s="4"/>
      <c r="O9" s="4"/>
      <c r="P9" s="4"/>
      <c r="Q9" s="4"/>
      <c r="R9" s="4"/>
      <c r="S9" s="4"/>
      <c r="T9" s="4"/>
      <c r="U9" s="4"/>
      <c r="V9" s="4"/>
      <c r="W9" s="4"/>
      <c r="X9" s="4"/>
      <c r="Y9" s="4"/>
      <c r="Z9" s="4"/>
    </row>
    <row r="10" spans="1:26" ht="3" customHeight="1">
      <c r="A10" s="15"/>
      <c r="B10" s="15"/>
      <c r="C10" s="15"/>
      <c r="D10" s="15"/>
      <c r="E10" s="36"/>
      <c r="F10" s="4"/>
      <c r="G10" s="4"/>
      <c r="H10" s="4"/>
      <c r="I10" s="4"/>
      <c r="J10" s="4"/>
      <c r="K10" s="4"/>
      <c r="L10" s="4"/>
      <c r="M10" s="4"/>
      <c r="N10" s="4"/>
      <c r="O10" s="4"/>
      <c r="P10" s="4"/>
      <c r="Q10" s="4"/>
      <c r="R10" s="4"/>
      <c r="S10" s="4"/>
      <c r="T10" s="4"/>
      <c r="U10" s="4"/>
      <c r="V10" s="4"/>
      <c r="W10" s="4"/>
      <c r="X10" s="4"/>
      <c r="Y10" s="4"/>
      <c r="Z10" s="4"/>
    </row>
    <row r="11" spans="1:26" ht="3.75" customHeight="1">
      <c r="A11" s="38"/>
      <c r="B11" s="14"/>
      <c r="C11" s="14"/>
      <c r="D11" s="39"/>
      <c r="E11" s="39"/>
      <c r="F11" s="4"/>
      <c r="G11" s="4"/>
      <c r="H11" s="4"/>
      <c r="I11" s="4"/>
      <c r="J11" s="4"/>
      <c r="K11" s="4"/>
      <c r="L11" s="4"/>
      <c r="M11" s="4"/>
      <c r="N11" s="4"/>
      <c r="O11" s="4"/>
      <c r="P11" s="4"/>
      <c r="Q11" s="4"/>
      <c r="R11" s="4"/>
      <c r="S11" s="4"/>
      <c r="T11" s="4"/>
      <c r="U11" s="4"/>
      <c r="V11" s="4"/>
      <c r="W11" s="4"/>
      <c r="X11" s="4"/>
      <c r="Y11" s="4"/>
      <c r="Z11" s="4"/>
    </row>
    <row r="12" spans="1:26" ht="85">
      <c r="A12" s="325" t="s">
        <v>7</v>
      </c>
      <c r="B12" s="40" t="s">
        <v>220</v>
      </c>
      <c r="C12" s="29" t="s">
        <v>296</v>
      </c>
      <c r="D12" s="42" t="s">
        <v>297</v>
      </c>
      <c r="E12" s="43" t="s">
        <v>298</v>
      </c>
      <c r="F12" s="4"/>
      <c r="G12" s="4"/>
      <c r="H12" s="4"/>
      <c r="I12" s="4"/>
      <c r="J12" s="4"/>
      <c r="K12" s="4"/>
      <c r="L12" s="4"/>
      <c r="M12" s="4"/>
      <c r="N12" s="4"/>
      <c r="O12" s="4"/>
      <c r="P12" s="44"/>
      <c r="Q12" s="4"/>
      <c r="R12" s="4"/>
      <c r="S12" s="4"/>
      <c r="T12" s="4"/>
      <c r="U12" s="4"/>
      <c r="V12" s="4"/>
      <c r="W12" s="4"/>
      <c r="X12" s="4"/>
      <c r="Y12" s="4"/>
      <c r="Z12" s="4"/>
    </row>
    <row r="13" spans="1:26" ht="85">
      <c r="A13" s="326"/>
      <c r="B13" s="40" t="s">
        <v>221</v>
      </c>
      <c r="C13" s="29" t="s">
        <v>296</v>
      </c>
      <c r="D13" s="42" t="s">
        <v>299</v>
      </c>
      <c r="E13" s="43" t="s">
        <v>300</v>
      </c>
      <c r="F13" s="4"/>
      <c r="G13" s="4"/>
      <c r="H13" s="4"/>
      <c r="I13" s="4"/>
      <c r="J13" s="4"/>
      <c r="K13" s="4"/>
      <c r="L13" s="4"/>
      <c r="M13" s="4"/>
      <c r="N13" s="4"/>
      <c r="O13" s="4"/>
      <c r="P13" s="44"/>
      <c r="Q13" s="4"/>
      <c r="R13" s="4"/>
      <c r="S13" s="4"/>
      <c r="T13" s="4"/>
      <c r="U13" s="4"/>
      <c r="V13" s="4"/>
      <c r="W13" s="4"/>
      <c r="X13" s="4"/>
      <c r="Y13" s="4"/>
      <c r="Z13" s="4"/>
    </row>
    <row r="14" spans="1:26" ht="85">
      <c r="A14" s="326"/>
      <c r="B14" s="41" t="s">
        <v>222</v>
      </c>
      <c r="C14" s="34" t="s">
        <v>296</v>
      </c>
      <c r="D14" s="45" t="s">
        <v>301</v>
      </c>
      <c r="E14" s="46" t="s">
        <v>302</v>
      </c>
      <c r="F14" s="4"/>
      <c r="G14" s="4"/>
      <c r="H14" s="4"/>
      <c r="I14" s="4"/>
      <c r="J14" s="4"/>
      <c r="K14" s="4"/>
      <c r="L14" s="4"/>
      <c r="M14" s="4"/>
      <c r="N14" s="4"/>
      <c r="O14" s="4"/>
      <c r="P14" s="44"/>
      <c r="Q14" s="4"/>
      <c r="R14" s="4"/>
      <c r="S14" s="4"/>
      <c r="T14" s="4"/>
      <c r="U14" s="4"/>
      <c r="V14" s="4"/>
      <c r="W14" s="4"/>
      <c r="X14" s="4"/>
      <c r="Y14" s="4"/>
      <c r="Z14" s="4"/>
    </row>
    <row r="15" spans="1:26" ht="4.5" customHeight="1">
      <c r="A15" s="35"/>
      <c r="B15" s="36"/>
      <c r="C15" s="37"/>
      <c r="D15" s="47"/>
      <c r="E15" s="47"/>
      <c r="F15" s="4"/>
      <c r="G15" s="4"/>
      <c r="H15" s="4"/>
      <c r="I15" s="4"/>
      <c r="J15" s="4"/>
      <c r="K15" s="4"/>
      <c r="L15" s="4"/>
      <c r="M15" s="4"/>
      <c r="N15" s="4"/>
      <c r="O15" s="4"/>
      <c r="P15" s="44" t="s">
        <v>303</v>
      </c>
      <c r="Q15" s="4"/>
      <c r="R15" s="4"/>
      <c r="S15" s="4"/>
      <c r="T15" s="4"/>
      <c r="U15" s="4"/>
      <c r="V15" s="4"/>
      <c r="W15" s="4"/>
      <c r="X15" s="4"/>
      <c r="Y15" s="4"/>
      <c r="Z15" s="4"/>
    </row>
    <row r="16" spans="1:26" ht="4.5" customHeight="1">
      <c r="A16" s="38"/>
      <c r="B16" s="14"/>
      <c r="C16" s="39"/>
      <c r="D16" s="48"/>
      <c r="E16" s="48"/>
      <c r="F16" s="4"/>
      <c r="G16" s="4"/>
      <c r="H16" s="4"/>
      <c r="I16" s="4"/>
      <c r="J16" s="4"/>
      <c r="K16" s="4"/>
      <c r="L16" s="4"/>
      <c r="M16" s="4"/>
      <c r="N16" s="4"/>
      <c r="O16" s="4"/>
      <c r="P16" s="4"/>
      <c r="Q16" s="4"/>
      <c r="R16" s="4"/>
      <c r="S16" s="4"/>
      <c r="T16" s="4"/>
      <c r="U16" s="4"/>
      <c r="V16" s="4"/>
      <c r="W16" s="4"/>
      <c r="X16" s="4"/>
      <c r="Y16" s="4"/>
      <c r="Z16" s="4"/>
    </row>
    <row r="17" spans="1:26" ht="85">
      <c r="A17" s="325" t="s">
        <v>32</v>
      </c>
      <c r="B17" s="32" t="s">
        <v>304</v>
      </c>
      <c r="C17" s="32" t="s">
        <v>305</v>
      </c>
      <c r="D17" s="32" t="s">
        <v>306</v>
      </c>
      <c r="E17" s="49" t="s">
        <v>307</v>
      </c>
      <c r="F17" s="4"/>
      <c r="G17" s="4"/>
      <c r="H17" s="4"/>
      <c r="I17" s="4"/>
      <c r="J17" s="4"/>
      <c r="K17" s="4"/>
      <c r="L17" s="4"/>
      <c r="M17" s="4"/>
      <c r="N17" s="4"/>
      <c r="O17" s="4"/>
      <c r="P17" s="4"/>
      <c r="Q17" s="4"/>
      <c r="R17" s="4"/>
      <c r="S17" s="4"/>
      <c r="T17" s="4"/>
      <c r="U17" s="4"/>
      <c r="V17" s="4"/>
      <c r="W17" s="4"/>
      <c r="X17" s="4"/>
      <c r="Y17" s="4"/>
      <c r="Z17" s="4"/>
    </row>
    <row r="18" spans="1:26" ht="102">
      <c r="A18" s="326"/>
      <c r="B18" s="32" t="s">
        <v>308</v>
      </c>
      <c r="C18" s="29" t="s">
        <v>309</v>
      </c>
      <c r="D18" s="32" t="s">
        <v>310</v>
      </c>
      <c r="E18" s="49" t="s">
        <v>311</v>
      </c>
      <c r="F18" s="4"/>
      <c r="G18" s="4"/>
      <c r="H18" s="4"/>
      <c r="I18" s="4"/>
      <c r="J18" s="4"/>
      <c r="K18" s="4"/>
      <c r="L18" s="4"/>
      <c r="M18" s="4"/>
      <c r="N18" s="4"/>
      <c r="O18" s="4"/>
      <c r="P18" s="4"/>
      <c r="Q18" s="4"/>
      <c r="R18" s="4"/>
      <c r="S18" s="4"/>
      <c r="T18" s="4"/>
      <c r="U18" s="4"/>
      <c r="V18" s="4"/>
      <c r="W18" s="4"/>
      <c r="X18" s="4"/>
      <c r="Y18" s="4"/>
      <c r="Z18" s="4"/>
    </row>
    <row r="19" spans="1:26" ht="102">
      <c r="A19" s="326"/>
      <c r="B19" s="32" t="s">
        <v>312</v>
      </c>
      <c r="C19" s="32" t="s">
        <v>309</v>
      </c>
      <c r="D19" s="32" t="s">
        <v>313</v>
      </c>
      <c r="E19" s="49" t="s">
        <v>311</v>
      </c>
      <c r="F19" s="4"/>
      <c r="G19" s="4"/>
      <c r="H19" s="4"/>
      <c r="I19" s="4"/>
      <c r="J19" s="4"/>
      <c r="K19" s="4"/>
      <c r="L19" s="4"/>
      <c r="M19" s="4"/>
      <c r="N19" s="4"/>
      <c r="O19" s="4"/>
      <c r="P19" s="4"/>
      <c r="Q19" s="4"/>
      <c r="R19" s="4"/>
      <c r="S19" s="4"/>
      <c r="T19" s="4"/>
      <c r="U19" s="4"/>
      <c r="V19" s="4"/>
      <c r="W19" s="4"/>
      <c r="X19" s="4"/>
      <c r="Y19" s="4"/>
      <c r="Z19" s="4"/>
    </row>
    <row r="20" spans="1:26" ht="119">
      <c r="A20" s="326"/>
      <c r="B20" s="33" t="s">
        <v>314</v>
      </c>
      <c r="C20" s="33" t="s">
        <v>315</v>
      </c>
      <c r="D20" s="50" t="s">
        <v>316</v>
      </c>
      <c r="E20" s="46" t="s">
        <v>317</v>
      </c>
      <c r="F20" s="4"/>
      <c r="G20" s="4"/>
      <c r="H20" s="4"/>
      <c r="I20" s="4"/>
      <c r="J20" s="4"/>
      <c r="K20" s="4"/>
      <c r="L20" s="4"/>
      <c r="M20" s="4"/>
      <c r="N20" s="4"/>
      <c r="O20" s="4"/>
      <c r="P20" s="4"/>
      <c r="Q20" s="4"/>
      <c r="R20" s="4"/>
      <c r="S20" s="4"/>
      <c r="T20" s="4"/>
      <c r="U20" s="4"/>
      <c r="V20" s="4"/>
      <c r="W20" s="4"/>
      <c r="X20" s="4"/>
      <c r="Y20" s="4"/>
      <c r="Z20" s="4"/>
    </row>
    <row r="21" spans="1:26" s="297" customFormat="1" ht="119">
      <c r="A21" s="328" t="s">
        <v>513</v>
      </c>
      <c r="B21" s="303" t="s">
        <v>514</v>
      </c>
      <c r="C21" s="303" t="s">
        <v>515</v>
      </c>
      <c r="D21" s="303" t="s">
        <v>516</v>
      </c>
      <c r="E21" s="304" t="s">
        <v>517</v>
      </c>
      <c r="F21" s="4"/>
      <c r="G21" s="4"/>
      <c r="H21" s="4"/>
      <c r="I21" s="4"/>
      <c r="J21" s="4"/>
      <c r="K21" s="4"/>
      <c r="L21" s="4"/>
      <c r="M21" s="4"/>
      <c r="N21" s="4"/>
      <c r="O21" s="4"/>
      <c r="P21" s="4"/>
      <c r="Q21" s="4"/>
      <c r="R21" s="4"/>
      <c r="S21" s="4"/>
      <c r="T21" s="4"/>
      <c r="U21" s="4"/>
      <c r="V21" s="4"/>
      <c r="W21" s="4"/>
      <c r="X21" s="4"/>
      <c r="Y21" s="4"/>
      <c r="Z21" s="4"/>
    </row>
    <row r="22" spans="1:26" s="297" customFormat="1" ht="153">
      <c r="A22" s="329"/>
      <c r="B22" s="29" t="s">
        <v>518</v>
      </c>
      <c r="C22" s="29" t="s">
        <v>519</v>
      </c>
      <c r="D22" s="32" t="s">
        <v>520</v>
      </c>
      <c r="E22" s="49" t="s">
        <v>521</v>
      </c>
      <c r="F22" s="4"/>
      <c r="G22" s="4"/>
      <c r="H22" s="4"/>
      <c r="I22" s="4"/>
      <c r="J22" s="4"/>
      <c r="K22" s="4"/>
      <c r="L22" s="4"/>
      <c r="M22" s="4"/>
      <c r="N22" s="4"/>
      <c r="O22" s="4"/>
      <c r="P22" s="4"/>
      <c r="Q22" s="4"/>
      <c r="R22" s="4"/>
      <c r="S22" s="4"/>
      <c r="T22" s="4"/>
      <c r="U22" s="4"/>
      <c r="V22" s="4"/>
      <c r="W22" s="4"/>
      <c r="X22" s="4"/>
      <c r="Y22" s="4"/>
      <c r="Z22" s="4"/>
    </row>
    <row r="23" spans="1:26" s="297" customFormat="1" ht="119">
      <c r="A23" s="329"/>
      <c r="B23" s="32" t="s">
        <v>522</v>
      </c>
      <c r="C23" s="32" t="s">
        <v>523</v>
      </c>
      <c r="D23" s="32" t="s">
        <v>524</v>
      </c>
      <c r="E23" s="49" t="s">
        <v>525</v>
      </c>
      <c r="F23" s="4"/>
      <c r="G23" s="4"/>
      <c r="H23" s="4"/>
      <c r="I23" s="4"/>
      <c r="J23" s="4"/>
      <c r="K23" s="4"/>
      <c r="L23" s="4"/>
      <c r="M23" s="4"/>
      <c r="N23" s="4"/>
      <c r="O23" s="4"/>
      <c r="P23" s="4"/>
      <c r="Q23" s="4"/>
      <c r="R23" s="4"/>
      <c r="S23" s="4"/>
      <c r="T23" s="4"/>
      <c r="U23" s="4"/>
      <c r="V23" s="4"/>
      <c r="W23" s="4"/>
      <c r="X23" s="4"/>
      <c r="Y23" s="4"/>
      <c r="Z23" s="4"/>
    </row>
    <row r="24" spans="1:26" s="297" customFormat="1" ht="136">
      <c r="A24" s="329"/>
      <c r="B24" s="32" t="s">
        <v>526</v>
      </c>
      <c r="C24" s="32" t="s">
        <v>515</v>
      </c>
      <c r="D24" s="50" t="s">
        <v>527</v>
      </c>
      <c r="E24" s="46" t="s">
        <v>528</v>
      </c>
      <c r="F24" s="4"/>
      <c r="G24" s="4"/>
      <c r="H24" s="4"/>
      <c r="I24" s="4"/>
      <c r="J24" s="4"/>
      <c r="K24" s="4"/>
      <c r="L24" s="4"/>
      <c r="M24" s="4"/>
      <c r="N24" s="4"/>
      <c r="O24" s="4"/>
      <c r="P24" s="4"/>
      <c r="Q24" s="4"/>
      <c r="R24" s="4"/>
      <c r="S24" s="4"/>
      <c r="T24" s="4"/>
      <c r="U24" s="4"/>
      <c r="V24" s="4"/>
      <c r="W24" s="4"/>
      <c r="X24" s="4"/>
      <c r="Y24" s="4"/>
      <c r="Z24" s="4"/>
    </row>
    <row r="25" spans="1:26" s="297" customFormat="1" ht="153">
      <c r="A25" s="330"/>
      <c r="B25" s="32" t="s">
        <v>529</v>
      </c>
      <c r="C25" s="32" t="s">
        <v>519</v>
      </c>
      <c r="D25" s="32" t="s">
        <v>530</v>
      </c>
      <c r="E25" s="49" t="s">
        <v>531</v>
      </c>
      <c r="F25" s="4"/>
      <c r="G25" s="4"/>
      <c r="H25" s="4"/>
      <c r="I25" s="4"/>
      <c r="J25" s="4"/>
      <c r="K25" s="4"/>
      <c r="L25" s="4"/>
      <c r="M25" s="4"/>
      <c r="N25" s="4"/>
      <c r="O25" s="4"/>
      <c r="P25" s="4"/>
      <c r="Q25" s="4"/>
      <c r="R25" s="4"/>
      <c r="S25" s="4"/>
      <c r="T25" s="4"/>
      <c r="U25" s="4"/>
      <c r="V25" s="4"/>
      <c r="W25" s="4"/>
      <c r="X25" s="4"/>
      <c r="Y25" s="4"/>
      <c r="Z25" s="4"/>
    </row>
    <row r="26" spans="1:26" s="297" customFormat="1" ht="136">
      <c r="A26" s="331"/>
      <c r="B26" s="34" t="s">
        <v>532</v>
      </c>
      <c r="C26" s="34" t="s">
        <v>533</v>
      </c>
      <c r="D26" s="33" t="s">
        <v>534</v>
      </c>
      <c r="E26" s="302" t="s">
        <v>535</v>
      </c>
      <c r="F26" s="4"/>
      <c r="G26" s="4"/>
      <c r="H26" s="4"/>
      <c r="I26" s="4"/>
      <c r="J26" s="4"/>
      <c r="K26" s="4"/>
      <c r="L26" s="4"/>
      <c r="M26" s="4"/>
      <c r="N26" s="4"/>
      <c r="O26" s="4"/>
      <c r="P26" s="4"/>
      <c r="Q26" s="4"/>
      <c r="R26" s="4"/>
      <c r="S26" s="4"/>
      <c r="T26" s="4"/>
      <c r="U26" s="4"/>
      <c r="V26" s="4"/>
      <c r="W26" s="4"/>
      <c r="X26" s="4"/>
      <c r="Y26" s="4"/>
      <c r="Z26" s="4"/>
    </row>
    <row r="27" spans="1:26" s="297" customFormat="1" ht="4.5" customHeight="1">
      <c r="A27" s="35"/>
      <c r="B27" s="36"/>
      <c r="C27" s="36"/>
      <c r="D27" s="37"/>
      <c r="E27" s="37"/>
      <c r="F27" s="4"/>
      <c r="G27" s="4"/>
      <c r="H27" s="4"/>
      <c r="I27" s="4"/>
      <c r="J27" s="4"/>
      <c r="K27" s="4"/>
      <c r="L27" s="4"/>
      <c r="M27" s="4"/>
      <c r="N27" s="4"/>
      <c r="O27" s="4"/>
      <c r="P27" s="4"/>
      <c r="Q27" s="4"/>
      <c r="R27" s="4"/>
      <c r="S27" s="4"/>
      <c r="T27" s="4"/>
      <c r="U27" s="4"/>
      <c r="V27" s="4"/>
      <c r="W27" s="4"/>
      <c r="X27" s="4"/>
      <c r="Y27" s="4"/>
      <c r="Z27" s="4"/>
    </row>
    <row r="28" spans="1:26" ht="85">
      <c r="A28" s="327" t="s">
        <v>9</v>
      </c>
      <c r="B28" s="28" t="s">
        <v>40</v>
      </c>
      <c r="C28" s="29" t="s">
        <v>305</v>
      </c>
      <c r="D28" s="32" t="s">
        <v>318</v>
      </c>
      <c r="E28" s="32" t="s">
        <v>319</v>
      </c>
      <c r="F28" s="4"/>
      <c r="G28" s="4"/>
      <c r="H28" s="4"/>
      <c r="I28" s="4"/>
      <c r="J28" s="4"/>
      <c r="K28" s="4"/>
      <c r="L28" s="4"/>
      <c r="M28" s="4"/>
      <c r="N28" s="4"/>
      <c r="O28" s="4"/>
      <c r="P28" s="4"/>
      <c r="Q28" s="4"/>
      <c r="R28" s="4"/>
      <c r="S28" s="4"/>
      <c r="T28" s="4"/>
      <c r="U28" s="4"/>
      <c r="V28" s="4"/>
      <c r="W28" s="4"/>
      <c r="X28" s="4"/>
      <c r="Y28" s="4"/>
      <c r="Z28" s="4"/>
    </row>
    <row r="29" spans="1:26" ht="85">
      <c r="A29" s="326"/>
      <c r="B29" s="28" t="s">
        <v>223</v>
      </c>
      <c r="C29" s="29" t="s">
        <v>305</v>
      </c>
      <c r="D29" s="32" t="s">
        <v>320</v>
      </c>
      <c r="E29" s="32" t="s">
        <v>319</v>
      </c>
      <c r="F29" s="4"/>
      <c r="G29" s="4"/>
      <c r="H29" s="4"/>
      <c r="I29" s="4"/>
      <c r="J29" s="4"/>
      <c r="K29" s="4"/>
      <c r="L29" s="4"/>
      <c r="M29" s="4"/>
      <c r="N29" s="4"/>
      <c r="O29" s="4"/>
      <c r="P29" s="4"/>
      <c r="Q29" s="4"/>
      <c r="R29" s="4"/>
      <c r="S29" s="4"/>
      <c r="T29" s="4"/>
      <c r="U29" s="4"/>
      <c r="V29" s="4"/>
      <c r="W29" s="4"/>
      <c r="X29" s="4"/>
      <c r="Y29" s="4"/>
      <c r="Z29" s="4"/>
    </row>
    <row r="30" spans="1:26" ht="85">
      <c r="A30" s="326"/>
      <c r="B30" s="40" t="s">
        <v>224</v>
      </c>
      <c r="C30" s="29" t="s">
        <v>305</v>
      </c>
      <c r="D30" s="32" t="s">
        <v>321</v>
      </c>
      <c r="E30" s="32" t="s">
        <v>319</v>
      </c>
      <c r="F30" s="4"/>
      <c r="G30" s="4"/>
      <c r="H30" s="4"/>
      <c r="I30" s="4"/>
      <c r="J30" s="4"/>
      <c r="K30" s="4"/>
      <c r="L30" s="4"/>
      <c r="M30" s="4"/>
      <c r="N30" s="4"/>
      <c r="O30" s="4"/>
      <c r="P30" s="4"/>
      <c r="Q30" s="4"/>
      <c r="R30" s="44"/>
      <c r="S30" s="4"/>
      <c r="T30" s="4"/>
      <c r="U30" s="4"/>
      <c r="V30" s="4"/>
      <c r="W30" s="4"/>
      <c r="X30" s="4"/>
      <c r="Y30" s="4"/>
      <c r="Z30" s="4"/>
    </row>
    <row r="31" spans="1:26" ht="85">
      <c r="A31" s="326"/>
      <c r="B31" s="13" t="s">
        <v>225</v>
      </c>
      <c r="C31" s="39" t="s">
        <v>305</v>
      </c>
      <c r="D31" s="51" t="s">
        <v>322</v>
      </c>
      <c r="E31" s="50" t="s">
        <v>323</v>
      </c>
      <c r="F31" s="4"/>
      <c r="G31" s="4"/>
      <c r="H31" s="4"/>
      <c r="I31" s="4"/>
      <c r="J31" s="4"/>
      <c r="K31" s="4"/>
      <c r="L31" s="4"/>
      <c r="M31" s="4"/>
      <c r="N31" s="4"/>
      <c r="O31" s="4"/>
      <c r="P31" s="4"/>
      <c r="Q31" s="4"/>
      <c r="R31" s="44"/>
      <c r="S31" s="4"/>
      <c r="T31" s="4"/>
      <c r="U31" s="4"/>
      <c r="V31" s="4"/>
      <c r="W31" s="4"/>
      <c r="X31" s="4"/>
      <c r="Y31" s="4"/>
      <c r="Z31" s="4"/>
    </row>
    <row r="32" spans="1:26" ht="8.25" customHeight="1">
      <c r="A32" s="35"/>
      <c r="B32" s="36"/>
      <c r="C32" s="36"/>
      <c r="D32" s="37"/>
      <c r="E32" s="37"/>
      <c r="F32" s="4"/>
      <c r="G32" s="4"/>
      <c r="H32" s="4"/>
      <c r="I32" s="4"/>
      <c r="J32" s="4"/>
      <c r="K32" s="4"/>
      <c r="L32" s="4"/>
      <c r="M32" s="4"/>
      <c r="N32" s="4"/>
      <c r="O32" s="4"/>
      <c r="P32" s="4"/>
      <c r="Q32" s="4"/>
      <c r="R32" s="4"/>
      <c r="S32" s="4"/>
      <c r="T32" s="4"/>
      <c r="U32" s="4"/>
      <c r="V32" s="4"/>
      <c r="W32" s="4"/>
      <c r="X32" s="4"/>
      <c r="Y32" s="4"/>
      <c r="Z32" s="4"/>
    </row>
    <row r="33" spans="1:26" ht="4.5" customHeight="1">
      <c r="A33" s="38"/>
      <c r="B33" s="14"/>
      <c r="C33" s="14"/>
      <c r="D33" s="39"/>
      <c r="E33" s="48"/>
      <c r="F33" s="4"/>
      <c r="G33" s="4"/>
      <c r="H33" s="4"/>
      <c r="I33" s="4"/>
      <c r="J33" s="4"/>
      <c r="K33" s="4"/>
      <c r="L33" s="4"/>
      <c r="M33" s="4"/>
      <c r="N33" s="4"/>
      <c r="O33" s="4"/>
      <c r="P33" s="4"/>
      <c r="Q33" s="4"/>
      <c r="R33" s="4"/>
      <c r="S33" s="4"/>
      <c r="T33" s="4"/>
      <c r="U33" s="4"/>
      <c r="V33" s="4"/>
      <c r="W33" s="4"/>
      <c r="X33" s="4"/>
      <c r="Y33" s="4"/>
      <c r="Z33" s="4"/>
    </row>
    <row r="34" spans="1:26" ht="15.75" customHeight="1">
      <c r="A34" s="6"/>
      <c r="B34" s="4"/>
      <c r="C34" s="4"/>
      <c r="D34" s="4"/>
      <c r="E34" s="4"/>
      <c r="F34" s="4"/>
      <c r="G34" s="4"/>
      <c r="H34" s="4"/>
      <c r="I34" s="4"/>
      <c r="J34" s="4"/>
      <c r="K34" s="4"/>
      <c r="L34" s="4"/>
      <c r="M34" s="4"/>
      <c r="N34" s="4"/>
      <c r="O34" s="4"/>
      <c r="P34" s="4"/>
      <c r="Q34" s="4"/>
      <c r="R34" s="4"/>
      <c r="S34" s="4"/>
      <c r="T34" s="4"/>
      <c r="U34" s="4"/>
      <c r="V34" s="4"/>
      <c r="W34" s="4"/>
      <c r="X34" s="4"/>
      <c r="Y34" s="4"/>
      <c r="Z34" s="4"/>
    </row>
    <row r="35" spans="1:26" ht="15.7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9.7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5.7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5.7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5.7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5.7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5.75" customHeight="1">
      <c r="A41" s="4"/>
      <c r="B41" s="4"/>
      <c r="C41" s="4"/>
      <c r="D41" s="18" t="s">
        <v>324</v>
      </c>
      <c r="E41" s="4"/>
      <c r="F41" s="4"/>
      <c r="G41" s="4"/>
      <c r="H41" s="4"/>
      <c r="I41" s="4"/>
      <c r="J41" s="4"/>
      <c r="K41" s="4"/>
      <c r="L41" s="4"/>
      <c r="M41" s="4"/>
      <c r="N41" s="4"/>
      <c r="O41" s="4"/>
      <c r="P41" s="4"/>
      <c r="Q41" s="4"/>
      <c r="R41" s="4"/>
      <c r="S41" s="4"/>
      <c r="T41" s="4"/>
      <c r="U41" s="4"/>
      <c r="V41" s="4"/>
      <c r="W41" s="4"/>
      <c r="X41" s="4"/>
      <c r="Y41" s="4"/>
      <c r="Z41" s="4"/>
    </row>
    <row r="42" spans="1:26" ht="15.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5.7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5.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5.7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5.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5.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5.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5.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5.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5.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5.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15.75"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ht="15.75"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ht="15.75" customHeight="1">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ht="15.75" customHeight="1">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ht="15.75" customHeight="1">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sheetData>
  <sheetProtection algorithmName="SHA-512" hashValue="7K4xrVCXh6VMNm6JDijPLgwE838TGqtfaLlAHttqatXJHyM9ESaeb6vbI9l5Ml8TLAIFCqQGUbLDcgT1VHGmxg==" saltValue="0chmKWJ8QBr4OoT08ByQMw==" spinCount="100000" sheet="1" objects="1" scenarios="1" formatCells="0" formatColumns="0" formatRows="0"/>
  <mergeCells count="7">
    <mergeCell ref="A3:A5"/>
    <mergeCell ref="A8:A9"/>
    <mergeCell ref="A12:A14"/>
    <mergeCell ref="A17:A20"/>
    <mergeCell ref="A28:A31"/>
    <mergeCell ref="A21:A24"/>
    <mergeCell ref="A25:A26"/>
  </mergeCells>
  <pageMargins left="0.7" right="0.7" top="0.75" bottom="0.75"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00039-D7C6-964A-9F62-E3212069F5C9}">
  <dimension ref="A1:C10"/>
  <sheetViews>
    <sheetView workbookViewId="0"/>
  </sheetViews>
  <sheetFormatPr baseColWidth="10" defaultRowHeight="13"/>
  <cols>
    <col min="1" max="2" width="14.5" customWidth="1"/>
    <col min="3" max="3" width="71.6640625" customWidth="1"/>
  </cols>
  <sheetData>
    <row r="1" spans="1:3">
      <c r="A1" s="295" t="s">
        <v>498</v>
      </c>
      <c r="B1" s="295" t="s">
        <v>499</v>
      </c>
      <c r="C1" s="295" t="s">
        <v>25</v>
      </c>
    </row>
    <row r="2" spans="1:3">
      <c r="A2" s="294">
        <v>1</v>
      </c>
      <c r="B2" s="293">
        <v>44539</v>
      </c>
      <c r="C2" t="s">
        <v>500</v>
      </c>
    </row>
    <row r="3" spans="1:3">
      <c r="A3">
        <v>1.1000000000000001</v>
      </c>
      <c r="B3" s="293">
        <v>44550</v>
      </c>
      <c r="C3" s="296" t="s">
        <v>501</v>
      </c>
    </row>
    <row r="4" spans="1:3">
      <c r="A4">
        <v>1.1000000000000001</v>
      </c>
      <c r="B4" s="293">
        <v>44550</v>
      </c>
      <c r="C4" s="296" t="s">
        <v>537</v>
      </c>
    </row>
    <row r="5" spans="1:3">
      <c r="A5">
        <v>1.1000000000000001</v>
      </c>
      <c r="B5" s="293">
        <v>44550</v>
      </c>
      <c r="C5" s="296" t="s">
        <v>536</v>
      </c>
    </row>
    <row r="6" spans="1:3">
      <c r="A6">
        <v>1.2</v>
      </c>
      <c r="B6" s="293">
        <v>44210</v>
      </c>
      <c r="C6" s="296" t="s">
        <v>539</v>
      </c>
    </row>
    <row r="7" spans="1:3">
      <c r="A7">
        <v>1.2</v>
      </c>
      <c r="B7" s="293">
        <v>44210</v>
      </c>
      <c r="C7" s="296" t="s">
        <v>540</v>
      </c>
    </row>
    <row r="8" spans="1:3">
      <c r="A8">
        <v>1.2</v>
      </c>
      <c r="B8" s="293">
        <v>44210</v>
      </c>
      <c r="C8" s="296" t="s">
        <v>541</v>
      </c>
    </row>
    <row r="9" spans="1:3">
      <c r="A9">
        <v>1.3</v>
      </c>
      <c r="B9" s="293">
        <v>44215</v>
      </c>
      <c r="C9" s="296" t="s">
        <v>543</v>
      </c>
    </row>
    <row r="10" spans="1:3">
      <c r="A10">
        <v>1.3</v>
      </c>
      <c r="B10" s="293">
        <v>44215</v>
      </c>
      <c r="C10" s="296" t="s">
        <v>542</v>
      </c>
    </row>
  </sheetData>
  <sheetProtection algorithmName="SHA-512" hashValue="D1RGWX1zbLd6VrU1JoDSeGkbayjDuZpdMx7ql50o9VmR2YOqz+oAjKTaOCsJMjXhtWR0c3wUY1u8elV+h3198Q==" saltValue="pLwyeuuKWQJdr+XVrZSQc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1. Nominal Cost</vt:lpstr>
      <vt:lpstr>2. Cost Over Time</vt:lpstr>
      <vt:lpstr>3. Sensitivity Analysis</vt:lpstr>
      <vt:lpstr>Menus</vt:lpstr>
      <vt:lpstr>Standardized Cost Matrix</vt:lpstr>
      <vt:lpstr>Definitions</vt:lpstr>
      <vt:lpstr>Revisions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cp:lastPrinted>2021-12-06T11:07:32Z</cp:lastPrinted>
  <dcterms:created xsi:type="dcterms:W3CDTF">2021-12-06T20:11:40Z</dcterms:created>
  <dcterms:modified xsi:type="dcterms:W3CDTF">2022-01-21T10:17:17Z</dcterms:modified>
</cp:coreProperties>
</file>